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C:\Users\gandr\Documents\Lavori in corso\MiTE\wrk\2. TO BE\2023.02.27.TO BE - CORREZIONE RICHIESTA DOPO CONSEGNA FINALE\"/>
    </mc:Choice>
  </mc:AlternateContent>
  <xr:revisionPtr revIDLastSave="0" documentId="13_ncr:1_{397AFC94-F0EA-4319-A0D4-EC83D67EE942}" xr6:coauthVersionLast="47" xr6:coauthVersionMax="47" xr10:uidLastSave="{00000000-0000-0000-0000-000000000000}"/>
  <bookViews>
    <workbookView xWindow="-108" yWindow="-108" windowWidth="23256" windowHeight="12456" tabRatio="601" xr2:uid="{00000000-000D-0000-FFFF-FFFF00000000}"/>
  </bookViews>
  <sheets>
    <sheet name="Fabbisogni_informativi" sheetId="1" r:id="rId1"/>
    <sheet name="Sist_Serv_Model_Algor" sheetId="2" r:id="rId2"/>
    <sheet name="Criteri di selezione fabbisogni" sheetId="3" r:id="rId3"/>
  </sheets>
  <definedNames>
    <definedName name="_xlnm._FilterDatabase" localSheetId="0" hidden="1">Fabbisogni_informativi!$B$1:$B$1000</definedName>
    <definedName name="_xlnm._FilterDatabase" localSheetId="1" hidden="1">Sist_Serv_Model_Algor!$B$1:$B$967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00" i="2" l="1"/>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4" i="2"/>
  <c r="L105" i="2"/>
  <c r="L106" i="2"/>
  <c r="L107" i="2"/>
  <c r="L108" i="2"/>
  <c r="L109" i="2"/>
  <c r="L110" i="2"/>
  <c r="L111" i="2"/>
  <c r="L112" i="2"/>
  <c r="L113" i="2"/>
  <c r="L114" i="2"/>
  <c r="L115" i="2"/>
  <c r="L116" i="2"/>
  <c r="L117" i="2"/>
  <c r="L118" i="2"/>
  <c r="L119" i="2"/>
  <c r="L120" i="2"/>
  <c r="L121" i="2"/>
  <c r="L122" i="2"/>
  <c r="L123" i="2"/>
  <c r="L124" i="2"/>
  <c r="L126" i="2"/>
  <c r="L131" i="2"/>
  <c r="L133"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3" i="2"/>
  <c r="L264" i="2"/>
  <c r="L265" i="2"/>
  <c r="L266" i="2"/>
  <c r="L267" i="2"/>
  <c r="L268" i="2"/>
  <c r="L269" i="2"/>
  <c r="L270" i="2"/>
  <c r="L271" i="2"/>
  <c r="L272" i="2"/>
  <c r="L273" i="2"/>
  <c r="L274" i="2"/>
  <c r="L275" i="2"/>
  <c r="L276" i="2"/>
  <c r="L277" i="2"/>
  <c r="L278" i="2"/>
  <c r="L279" i="2"/>
  <c r="L280" i="2"/>
  <c r="L281" i="2"/>
  <c r="L282" i="2"/>
  <c r="L283" i="2"/>
  <c r="L284"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5" i="2"/>
  <c r="L326" i="2"/>
  <c r="L327" i="2"/>
  <c r="L328" i="2"/>
  <c r="L329" i="2"/>
  <c r="L330" i="2"/>
  <c r="L331" i="2"/>
  <c r="L332" i="2"/>
  <c r="L333" i="2"/>
  <c r="L334" i="2"/>
  <c r="L335" i="2"/>
  <c r="L336" i="2"/>
  <c r="L337" i="2"/>
  <c r="L338" i="2"/>
  <c r="L340" i="2"/>
  <c r="L341" i="2"/>
  <c r="L342" i="2"/>
  <c r="L343" i="2"/>
  <c r="L344" i="2"/>
  <c r="L345" i="2"/>
  <c r="L346" i="2"/>
  <c r="L347" i="2"/>
  <c r="L348" i="2"/>
  <c r="L349" i="2"/>
  <c r="L350" i="2"/>
  <c r="L351" i="2"/>
  <c r="L352" i="2"/>
  <c r="L353" i="2"/>
  <c r="L354" i="2"/>
  <c r="L355" i="2"/>
  <c r="L356" i="2"/>
  <c r="L357" i="2"/>
  <c r="L358" i="2"/>
  <c r="L360" i="2"/>
  <c r="L361" i="2"/>
  <c r="L362" i="2"/>
  <c r="L363" i="2"/>
  <c r="L364" i="2"/>
  <c r="L365" i="2"/>
  <c r="L366" i="2"/>
  <c r="L367" i="2"/>
  <c r="L368" i="2"/>
  <c r="L369" i="2"/>
  <c r="L370" i="2"/>
  <c r="L371" i="2"/>
  <c r="L372" i="2"/>
  <c r="L373" i="2"/>
  <c r="L374" i="2"/>
  <c r="L375" i="2"/>
  <c r="L376" i="2"/>
  <c r="L377" i="2"/>
  <c r="L379" i="2"/>
  <c r="L380" i="2"/>
  <c r="L381" i="2"/>
  <c r="L382" i="2"/>
  <c r="L383" i="2"/>
  <c r="L384" i="2"/>
  <c r="L385" i="2"/>
  <c r="L386" i="2"/>
  <c r="L387" i="2"/>
  <c r="L388" i="2"/>
  <c r="L389" i="2"/>
  <c r="L390" i="2"/>
  <c r="L392" i="2"/>
  <c r="L393" i="2"/>
  <c r="L394" i="2"/>
  <c r="L399" i="2"/>
  <c r="L400" i="2"/>
  <c r="L401" i="2"/>
  <c r="L402" i="2"/>
  <c r="L403" i="2"/>
  <c r="L404" i="2"/>
  <c r="L405" i="2"/>
  <c r="L406" i="2"/>
  <c r="L407" i="2"/>
  <c r="L409" i="2"/>
  <c r="L410" i="2"/>
  <c r="L411" i="2"/>
  <c r="L412" i="2"/>
  <c r="L413" i="2"/>
  <c r="L415" i="2"/>
  <c r="L416"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3" i="2"/>
  <c r="L454" i="2"/>
  <c r="L456" i="2"/>
  <c r="L457" i="2"/>
  <c r="L458" i="2"/>
  <c r="L459" i="2"/>
  <c r="L460" i="2"/>
  <c r="L461" i="2"/>
  <c r="L462" i="2"/>
  <c r="L463" i="2"/>
  <c r="L464" i="2"/>
  <c r="L465" i="2"/>
  <c r="L466" i="2"/>
  <c r="L468" i="2"/>
  <c r="K469" i="2"/>
  <c r="L469" i="2" s="1"/>
  <c r="L470" i="2"/>
  <c r="L471" i="2"/>
  <c r="L472" i="2"/>
  <c r="L473" i="2"/>
  <c r="L474" i="2"/>
  <c r="L475" i="2"/>
  <c r="L476" i="2"/>
  <c r="L483" i="2"/>
  <c r="L484" i="2"/>
  <c r="L485" i="2"/>
  <c r="L487" i="2"/>
  <c r="K488" i="2"/>
  <c r="L488" i="2"/>
  <c r="L489" i="2"/>
  <c r="L490" i="2"/>
  <c r="L491" i="2"/>
  <c r="L492" i="2"/>
  <c r="L493" i="2"/>
  <c r="L498" i="2"/>
  <c r="L499" i="2"/>
  <c r="L500" i="2"/>
  <c r="L501" i="2"/>
  <c r="L502" i="2"/>
  <c r="L504" i="2"/>
  <c r="L505" i="2"/>
  <c r="K506" i="2"/>
  <c r="L506" i="2" s="1"/>
  <c r="L508" i="2"/>
  <c r="L509" i="2"/>
  <c r="L510" i="2"/>
  <c r="L511" i="2"/>
  <c r="L513" i="2"/>
  <c r="L515" i="2"/>
  <c r="L516" i="2"/>
  <c r="K517" i="2"/>
  <c r="L517" i="2"/>
  <c r="L519" i="2"/>
  <c r="L521" i="2"/>
  <c r="L523" i="2"/>
  <c r="L524" i="2"/>
  <c r="L528" i="2"/>
  <c r="L532" i="2"/>
  <c r="L547" i="2"/>
  <c r="L548" i="2"/>
  <c r="L549" i="2"/>
  <c r="L550" i="2"/>
  <c r="L553" i="2"/>
  <c r="L555" i="2"/>
  <c r="L556" i="2"/>
  <c r="L557" i="2"/>
  <c r="K558" i="2"/>
  <c r="L558" i="2"/>
  <c r="L559" i="2"/>
  <c r="K560" i="2"/>
  <c r="L560" i="2" s="1"/>
  <c r="L561" i="2"/>
  <c r="L562" i="2"/>
  <c r="K563" i="2"/>
  <c r="L563" i="2" s="1"/>
  <c r="L565" i="2"/>
  <c r="L566" i="2"/>
  <c r="L568" i="2"/>
  <c r="L569"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K710" i="2"/>
  <c r="L710" i="2"/>
  <c r="L711"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K747" i="2"/>
  <c r="L747" i="2"/>
  <c r="L748" i="2"/>
  <c r="L749" i="2"/>
  <c r="L750" i="2"/>
  <c r="L751" i="2"/>
  <c r="L752" i="2"/>
  <c r="L753" i="2"/>
  <c r="L754" i="2"/>
  <c r="L755" i="2"/>
  <c r="L756" i="2"/>
  <c r="L757" i="2"/>
  <c r="L758" i="2"/>
  <c r="L759" i="2"/>
  <c r="L760" i="2"/>
  <c r="L761" i="2"/>
  <c r="L762" i="2"/>
  <c r="L763" i="2"/>
  <c r="L764" i="2"/>
  <c r="L765" i="2"/>
  <c r="L766" i="2"/>
  <c r="L767" i="2"/>
  <c r="K768" i="2"/>
  <c r="L768" i="2" s="1"/>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8" i="2"/>
  <c r="L809" i="2"/>
  <c r="L810" i="2"/>
  <c r="L811" i="2"/>
  <c r="L812" i="2"/>
  <c r="L813" i="2"/>
  <c r="L814" i="2"/>
  <c r="L815" i="2"/>
  <c r="L816" i="2"/>
  <c r="L817" i="2"/>
  <c r="L818" i="2"/>
  <c r="L819" i="2"/>
  <c r="L820" i="2"/>
  <c r="L821" i="2"/>
  <c r="L822" i="2"/>
  <c r="L823" i="2"/>
  <c r="L824" i="2"/>
  <c r="L825" i="2"/>
  <c r="L826" i="2"/>
  <c r="L827" i="2"/>
  <c r="L828" i="2"/>
  <c r="L829" i="2"/>
  <c r="L833" i="2"/>
  <c r="L834" i="2"/>
  <c r="L835" i="2"/>
  <c r="L836" i="2"/>
  <c r="L837" i="2"/>
  <c r="L838" i="2"/>
  <c r="L839" i="2"/>
  <c r="L840" i="2"/>
  <c r="L841" i="2"/>
  <c r="L842" i="2"/>
  <c r="L843" i="2"/>
  <c r="L844" i="2"/>
  <c r="L845" i="2"/>
  <c r="L846" i="2"/>
  <c r="L847" i="2"/>
  <c r="L848" i="2"/>
  <c r="L849" i="2"/>
  <c r="K850" i="2"/>
  <c r="L850" i="2"/>
  <c r="L851" i="2"/>
  <c r="K853" i="2"/>
  <c r="L853" i="2"/>
  <c r="K857" i="2"/>
  <c r="L857" i="2" s="1"/>
  <c r="K858" i="2"/>
  <c r="L858" i="2"/>
  <c r="K859" i="2"/>
  <c r="L859" i="2" s="1"/>
  <c r="K860" i="2"/>
  <c r="L860" i="2"/>
  <c r="K861" i="2"/>
  <c r="L861" i="2" s="1"/>
  <c r="L862" i="2"/>
  <c r="K864" i="2"/>
  <c r="L864" i="2"/>
  <c r="K865" i="2"/>
  <c r="L865" i="2" s="1"/>
  <c r="K866" i="2"/>
  <c r="L866" i="2"/>
  <c r="L867" i="2"/>
  <c r="K868" i="2"/>
  <c r="L868" i="2"/>
  <c r="L871" i="2"/>
  <c r="L872" i="2"/>
  <c r="K874" i="2"/>
  <c r="L874" i="2"/>
  <c r="K875" i="2"/>
  <c r="L875" i="2" s="1"/>
  <c r="L877" i="2"/>
  <c r="K878" i="2"/>
  <c r="L878" i="2"/>
  <c r="K880" i="2"/>
  <c r="L880" i="2" s="1"/>
  <c r="L882" i="2"/>
  <c r="L883" i="2"/>
  <c r="K884" i="2"/>
  <c r="L884" i="2"/>
  <c r="L885" i="2"/>
  <c r="L886" i="2"/>
  <c r="K887" i="2"/>
  <c r="L887" i="2" s="1"/>
  <c r="L888" i="2"/>
  <c r="K889" i="2"/>
  <c r="L889" i="2" s="1"/>
  <c r="L890" i="2"/>
  <c r="K891" i="2"/>
  <c r="L891" i="2"/>
  <c r="L892" i="2"/>
  <c r="K893" i="2"/>
  <c r="L893" i="2"/>
  <c r="K895" i="2"/>
  <c r="L895" i="2" s="1"/>
  <c r="L896" i="2"/>
  <c r="K897" i="2"/>
  <c r="L897" i="2"/>
  <c r="K898" i="2"/>
  <c r="L898" i="2" s="1"/>
  <c r="L901" i="2"/>
  <c r="L902" i="2"/>
  <c r="L904" i="2"/>
  <c r="L905" i="2"/>
  <c r="L906" i="2"/>
  <c r="L907" i="2"/>
  <c r="L908" i="2"/>
  <c r="L909" i="2"/>
  <c r="L910" i="2"/>
  <c r="L912" i="2"/>
  <c r="K856" i="2"/>
  <c r="K855" i="2"/>
  <c r="K854" i="2"/>
  <c r="B486" i="2"/>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K520" i="2"/>
  <c r="L5" i="1"/>
  <c r="L6" i="1"/>
  <c r="L7" i="1"/>
  <c r="L8" i="1"/>
  <c r="L9" i="1"/>
  <c r="L10" i="1"/>
  <c r="L11" i="1"/>
  <c r="L12" i="1"/>
  <c r="L13" i="1"/>
  <c r="L14" i="1"/>
  <c r="L15" i="1"/>
  <c r="L16" i="1"/>
  <c r="K18" i="1"/>
  <c r="L18" i="1"/>
  <c r="K19" i="1"/>
  <c r="L19" i="1" s="1"/>
  <c r="K20" i="1"/>
  <c r="L20" i="1"/>
  <c r="K21" i="1"/>
  <c r="L21" i="1" s="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4" i="1"/>
  <c r="L185" i="1"/>
  <c r="L186" i="1"/>
  <c r="L187" i="1"/>
  <c r="L188" i="1"/>
  <c r="L189" i="1"/>
  <c r="L190" i="1"/>
  <c r="L1" i="1" l="1"/>
  <c r="U1" i="2" s="1"/>
  <c r="L1" i="2"/>
  <c r="K1" i="2"/>
  <c r="K1" i="1"/>
  <c r="L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Z4" authorId="0" shapeId="0" xr:uid="{00000000-0006-0000-0000-000001000000}">
      <text>
        <r>
          <rPr>
            <sz val="11"/>
            <color indexed="8"/>
            <rFont val="Calibri"/>
            <family val="2"/>
          </rPr>
          <t>======
ID#AAAAq3IHN6o
Andreani, Giovanbattista    (2022-11-21 11:22:38)
Sigla del compilatore</t>
        </r>
      </text>
    </comment>
    <comment ref="AE4" authorId="0" shapeId="0" xr:uid="{00000000-0006-0000-0000-000002000000}">
      <text>
        <r>
          <rPr>
            <sz val="11"/>
            <color indexed="8"/>
            <rFont val="Calibri"/>
            <family val="2"/>
          </rPr>
          <t>Qui il riferimento al Documento Progettuale, espresso nel seguente modo:
codici dei casi d'uso che soddisfano il requisito. Codifica Casi d'Uso:
CU.V&lt;n&gt;.&lt;prog.&gt;
dove:
CU sta per Caso d'Uso
V&lt;n&gt;&gt; sta per:
 Verticale e codice verticale. 
 oppure 
DS.V&lt;n&gt; per Dotazioni specifiche
DT.V&lt;n&gt; per Dati
AP.V&lt;n&gt; per Applicazioni sw
RT.V&lt;n&gt; per Reti
Nel caso di oggetti trasversali a più Verticali, mettiamo V0 (Verticale zero)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Y4" authorId="0" shapeId="0" xr:uid="{00000000-0006-0000-0100-000001000000}">
      <text>
        <r>
          <rPr>
            <sz val="11"/>
            <color indexed="8"/>
            <rFont val="Calibri"/>
            <family val="2"/>
          </rPr>
          <t>Qui il riferimento al Documento Progettuale, espresso nel seguente modo:
codici dei casi d'uso che soddisfano il requisito. Codifica Casi d'Uso:
CU.V&lt;n&gt;.&lt;prog.&gt;
dove:
CU sta per Caso d'Uso
V&lt;n&gt;&gt; sta per:
 Verticale e codice verticale. 
 oppure 
DS.V&lt;n&gt; per Dotazioni specifiche
DT.V&lt;n&gt; per Dati
AP.V&lt;n&gt; per Applicazioni sw
RT.V&lt;n&gt; per Reti
Nel caso di oggetti trasversali a più Verticali, mettiamo V0 (Verticale zero)
======</t>
        </r>
      </text>
    </comment>
  </commentList>
</comments>
</file>

<file path=xl/sharedStrings.xml><?xml version="1.0" encoding="utf-8"?>
<sst xmlns="http://schemas.openxmlformats.org/spreadsheetml/2006/main" count="10557" uniqueCount="2301">
  <si>
    <r>
      <t xml:space="preserve">1. Tipo intervento: Monitoraggio fenomeni franosi a dinamica lenta
</t>
    </r>
    <r>
      <rPr>
        <sz val="9"/>
        <rFont val="Calibri"/>
        <family val="2"/>
      </rPr>
      <t>Tipo di fenomeni: scivolamenti roto-traslativi, colate di terra Importo stimato: Euro 2.000.000,00 (5 aree di dissesto - Euro/area 400.000,00)
2. Tipo intervento: Monitoraggio fenomeni franosi a dinamica veloce
Tipo di fenomeni: ribaltamenti. colate detritiche
Importo stimato: Euro 1.750.000,00 (5 aree di dissesto - Euro/area 350.000,00)
3. Tipo intervento: Monitoraggio allagamenti e alluvioni
Tipo di fenomeni; esondazioni, flash flood, dam breaking
Importo stimato: Euro 3.000.000,00 (20 area di dissesto - Euro/area 150.000,00)
4. Tipo intervento: Monitoraggio allagamenti e alluvioni 
Tipo di fenomeni: esondazioni
Importo stimato: Euro 3.250.000,00
Si prevede per tali scopi la fornitura ed installazione nella rete di: 
- n.10 stazioni meteorologiche complete
- n.30 stazioni termopluviometriche 
- n.20 stazioni idrometriche 
- n.100 sistemi di acquisizione immagini da prevedere su stazioni esistenti
5. Tipo intervento: Monitoraggio allagamento sottopassi e tunnel 
Tipo di fenomeni: esondazioni, piogge intense
Importo stimato: Euro 900.000,00 (15 area di dissesto - Euro/area 60.000,00)
6. Tipo intervento: Monitoraggio Limnometrico
Tipo di fenomeni: monitoraggio limnometrico
Importo stimato: Euro 300.000,00
7. Tipo intervento: Adeguemento stazioni di rilevamento degli afflussi meteorici
Tipo di fenomeni: monitoraggio afflussi meteorici 
Importo stimato: Euro 825.000,00 (€/cad 15.000,00 x 55 postazioni)</t>
    </r>
  </si>
  <si>
    <t>Sistemi automatici di rilevamento incendi
Tipo di fenomeni: incendi boschivi e di interfaccia
Importo stimato: Euro 10.000.000,00 (10 aree estese con 4 postazioni di avvistamento ciascuna + sistema comunicazione e centrale di controllo)
I sistemi si compongono di una componente meteorologica e da una componente di rilevamento degli inneschi basata sul connubio di termocamere e telecamere nel visibile.</t>
  </si>
  <si>
    <r>
      <t xml:space="preserve">Sviluppo di strumenti previsionali basati sull'utilizzo congiunto di dati osservati in </t>
    </r>
    <r>
      <rPr>
        <i/>
        <sz val="9"/>
        <rFont val="Calibri"/>
        <family val="2"/>
      </rPr>
      <t>real time</t>
    </r>
    <r>
      <rPr>
        <sz val="9"/>
        <rFont val="Calibri"/>
        <family val="2"/>
      </rPr>
      <t xml:space="preserve"> e algoritmi</t>
    </r>
    <r>
      <rPr>
        <b/>
        <sz val="11"/>
        <color indexed="52"/>
        <rFont val="Calibri"/>
        <family val="2"/>
      </rPr>
      <t xml:space="preserve"> per la previsione del loro andamento nell'immediato futuro (preceduto nel breve termine da ricognizione degli strumenti esistenti, valutazione e utilizzo di uno o più strumenti modellistici, adesione a gruppi di sviluppo nazionali/europei)</t>
    </r>
  </si>
  <si>
    <r>
      <t xml:space="preserve">Sviluppo di strumenti previsionali basati sull'utilizzo congiunto di dati osservati in </t>
    </r>
    <r>
      <rPr>
        <i/>
        <sz val="9"/>
        <rFont val="Calibri"/>
        <family val="2"/>
      </rPr>
      <t>real time e algoritmi per la previsione del loro andamento nell'immediato futuro  (preceduto nel breve termine da ricognizione degli strumenti esistenti, valutazione e utilizzo di uno o più strumenti modellistici, adesione a gruppi di sviluppo nazionali/europei)</t>
    </r>
  </si>
  <si>
    <r>
      <t xml:space="preserve">Supporto a Enti Meteo per adeguamento  spazi per TRE   "succursali" ospitate e da definire. L'adeguamento deve garantire, tra gli altri, gli aspetti impiantistici, di sicurezza, logistici e di </t>
    </r>
    <r>
      <rPr>
        <i/>
        <sz val="9"/>
        <rFont val="Calibri"/>
        <family val="2"/>
      </rPr>
      <t>business continuity/disaster recovery.</t>
    </r>
  </si>
  <si>
    <r>
      <t xml:space="preserve">Si propongono due interventi:
- Adeguamento degli spazi della sede di Teolo (PD) per la creazione di una sala operativa meteomarina per l'area del Nordest. 
- Adeguamento degli spazi della sede di Arabba (BL) per la creazione di una sala operativa per la meteorologia alpina e per la nivologia. 
Gli adeguamenti devono garantire, tra gli altri, gli aspetti impiantistici, di sicurezza, logistici e di </t>
    </r>
    <r>
      <rPr>
        <i/>
        <sz val="9"/>
        <rFont val="Calibri"/>
        <family val="2"/>
      </rPr>
      <t>business continuity/disaster recovery.</t>
    </r>
  </si>
  <si>
    <r>
      <t>VEDI T03a
2 UPS da 25KVA
UPGRAD</t>
    </r>
    <r>
      <rPr>
        <sz val="11"/>
        <color indexed="8"/>
        <rFont val="Calibri"/>
        <family val="2"/>
      </rPr>
      <t>E SISTEMA VIRTUALE Potenziamento rete in fibra principale con backup wifi/WIMAX per alta affidabilità
UPGRADE FIREWALL
UPGRADE APPARATI DI RETE</t>
    </r>
  </si>
  <si>
    <r>
      <t>Studio e implementazione di  tecniche innovative di d</t>
    </r>
    <r>
      <rPr>
        <i/>
        <sz val="9"/>
        <rFont val="Calibri"/>
        <family val="2"/>
      </rPr>
      <t>ata merging, data fusion</t>
    </r>
    <r>
      <rPr>
        <sz val="9"/>
        <rFont val="Calibri"/>
        <family val="2"/>
      </rPr>
      <t xml:space="preserve"> e </t>
    </r>
    <r>
      <rPr>
        <i/>
        <sz val="9"/>
        <rFont val="Calibri"/>
        <family val="2"/>
      </rPr>
      <t xml:space="preserve">machine learning </t>
    </r>
    <r>
      <rPr>
        <sz val="9"/>
        <rFont val="Calibri"/>
        <family val="2"/>
      </rPr>
      <t>per il massim</t>
    </r>
    <r>
      <rPr>
        <sz val="11"/>
        <color indexed="17"/>
        <rFont val="Calibri"/>
        <family val="2"/>
      </rPr>
      <t xml:space="preserve">o sfruttamento dell'immensa quantita' dei diversi dati meteo disponibili (osservati e da modelli) e la loro traduzione in un'informazione previsionale sintetica e a valore aggiunto </t>
    </r>
  </si>
  <si>
    <r>
      <t xml:space="preserve">richiedere specifiche tecniche e maggiori dettagli
</t>
    </r>
    <r>
      <rPr>
        <b/>
        <sz val="9"/>
        <rFont val="Calibri"/>
        <family val="2"/>
      </rPr>
      <t>VALUTARE AMMISSIBILITA'</t>
    </r>
  </si>
  <si>
    <r>
      <t xml:space="preserve">richiedere specifiche tecniche e maggiori dettagli
</t>
    </r>
    <r>
      <rPr>
        <b/>
        <sz val="9"/>
        <rFont val="Calibri"/>
        <family val="2"/>
      </rPr>
      <t>VALUTARE AMMISSIBILITA'</t>
    </r>
  </si>
  <si>
    <t>Stesura Progetto Preliminare</t>
  </si>
  <si>
    <t>Applicazioni informatiche</t>
  </si>
  <si>
    <t>Tipo di dissesto: Scivolamento rotazionale profondo; Elementi a rischio: abitazioni; viabilità comunale e provinciale; sbarramento corso d’acqua; Stima costo: € 1.000.000,00 (€/cad 250.000,00 x 4 sistemi): Composizione di ciascun sistema
- Stazione di monitoraggio completa di alimentazione, moduli di comunicazione UHF e GPRS, sensori pluviotermo e modulo gestione rete wireless per sensori geotecnici; - n.20 Moduli di comunicazione wireless - n.3 catene inclinometriche composte da n.3 sensori biassiali ciascuna- n.3 sensori piezometrici automatici- n.4 sensori fessurimetri- n.4 sensori clinometrici da parete- n.1 modulo acquisizione immagini- sondaggi geognostici (inclusi)Tipo di dissesto: CrolloElementi a rischio: viabilità comunale e provinciale; abitazioni; infrastruttura strategicaStima costo: € 600.000,00 (€/cad 150.000,00 x 4 sistemi)Composizione di ciascun sistema- Stazione di monitoraggio completa di alimentazione, moduli di comunicazione UHF e GPRS, sensori pluviotermo e modulo gestione rete wireless per sensori geotecnici- n.20 moduli di comunicazione wireless- n.4 sensori estensimetrici a filo- n.4 sensori fessurimetri- n .5 sensori clinometrici da parete- n.1 modulo acquisizione immagini- n.1 impianto semaforico automatizzato (n.2 lanterne) Tipo di dissesto: scivolamento complesso 1
Elementi a rischio: viabilità comunale e provinciale; sbarramento corso d’acqua; reti tecnologiche
Stima costo: € 1.600.000,00 (€/cad 400.000,00 x 4 sistemi)
Composizione di ciascun sistema
- Stazione di monitoraggio completa di alimentazione, moduli di comunicazione UHF e GPRS, sensori pluviotermo e modulo gestione rete wireless per sensori geotecnici
- n.15 moduli di comunicazione wireless
- n.3 catena inclinometrica composta da n.5 sensori biassiali
- n.3 sensori piezometrici automatici
- n.6 sistemi di rilevamento GNSS
- n.1 modulo acquisizione immagini
- sondaggi geognostici (inclusi)
Tipo di dissesto: scivolamento complesso 2
Elementi a rischio: viabilità comunale e provinciale; infrastruttura strategica; reti tecnologiche
Stima costo: € 1.800.000,00 (€/cad 450.000,00 x 4 sistemi)
Composizione di ciascun sistema
- Stazione di monitoraggio completa di alimentazione, moduli di comunicazione UHF e GPRS, sensori pluviotermo e modulo gestione rete wireless per sensori geotecnici
- n.20 moduli di comunicazione wireless sensori
- n.6 catena inclinometrica composta da n.5 sensori biassiali
- n.10 sensori piezometrici automatici
- n.1 modulo acquisizione immagini
- sondaggi geognostici (inclusi)</t>
  </si>
  <si>
    <t>Realizzazione rete gravimetrica</t>
  </si>
  <si>
    <t>Rete Gravimetrica</t>
  </si>
  <si>
    <t>Nuova richiesta INGV</t>
  </si>
  <si>
    <t>Geoportale</t>
  </si>
  <si>
    <t>MASE</t>
  </si>
  <si>
    <t>Scheda regioni (progetto PiGeCo).</t>
  </si>
  <si>
    <t>Convenzione CF</t>
  </si>
  <si>
    <t>DL 120x centri funzionali DPC.</t>
  </si>
  <si>
    <t>DL120</t>
  </si>
  <si>
    <t>DL120 x altri enti extra DPC</t>
  </si>
  <si>
    <t>Simulatore scenari impatti climatici</t>
  </si>
  <si>
    <t>Progettazione</t>
  </si>
  <si>
    <t>Amministrative</t>
  </si>
  <si>
    <t>RUP DEC ECC</t>
  </si>
  <si>
    <t>Collaudo</t>
  </si>
  <si>
    <t>Stima 2% importo globale</t>
  </si>
  <si>
    <t>Elaborato progettuale</t>
  </si>
  <si>
    <t>Stesura Progetto definitivo</t>
  </si>
  <si>
    <t>Progetto definitivo</t>
  </si>
  <si>
    <t>Stesura linee guida per computo manutenzioni</t>
  </si>
  <si>
    <t>Elaborato stima manutenzione</t>
  </si>
  <si>
    <t>Realizzazione infrastruttura</t>
  </si>
  <si>
    <t>Guardia di Finanza</t>
  </si>
  <si>
    <t>Sensoristica</t>
  </si>
  <si>
    <t>Sensori GdF</t>
  </si>
  <si>
    <t>N.8 suite di sensori iperspettrali e termici destinati ai reparti dislocati al centro-nord e non ancora dotati di tale tecnologia, costituti da MicroCASI-1920, MicroSASI-640, MicroTABI-640 e PhaseOne RS150 system, da montare a bordo degli elicotteri AW169</t>
  </si>
  <si>
    <t>N.2 Suite Sensori termici TABI-1800 (Vibration isolated head mount) a completamento della fornitura dei velivoli ATR72MP attualmente dotati di sensori Itres, comprensivo di installazione e calibrazione</t>
  </si>
  <si>
    <t>Connettività</t>
  </si>
  <si>
    <t>Rete 5G</t>
  </si>
  <si>
    <t>Realizzazione di una dorsale rete dati 5G per la gestione e trasmissione del volume di dati telerilevati e per la condivisione dei dati cartografici elaborati, composta da un centro stella e n periferiche per i reparti aerei del Corpo sul territorio nazionale ed eventuali ulteriori Stakeholders definiti dai vari tavoli tecnici</t>
  </si>
  <si>
    <t>Rete</t>
  </si>
  <si>
    <t>Estensione progetto Sense and Seae comprensivo infrastruttura di terra per ampliamento copertura su terra e mare</t>
  </si>
  <si>
    <t xml:space="preserve">Completamento workstations e suite software per l’elaborazione dei dati telerilevati, a completamento dei Reparti non ancora approvvigionati </t>
  </si>
  <si>
    <t>Realizzazione di un laboratorio di calibrazione e taratura della sensoristica, supportata da apposito sistema hardware, e relativa dark room in ambiente asettico, sovrapressurizzato, necessario per il mantenimento della certificazione dei sensori</t>
  </si>
  <si>
    <t>Veicoli</t>
  </si>
  <si>
    <t>Allestimento e dotazioni tecnologiche</t>
  </si>
  <si>
    <t>3 postazioni PC con doppio monitor
4 schermi grandi (videowall) per la proiezione della situazione meteo-sinottica ed effetti al suolo (satellite, precipitazione, reti osservative, radar, etc) 
8 portatili per reperibilità</t>
  </si>
  <si>
    <t>Impianti tecnologici ed arredi tecnici della Sala Opertativa Nazionale di cui al punto T.03a (Rif. WP.03 Sale Operative nazionali di previsione)</t>
  </si>
  <si>
    <t>4 grandi schermi per la proiezione delle situazioni meteo-sinottiche ed effetti al suolo (satellite, precipitazione, stato dei dissesti, reti osservative, radar, pannelli webcam, etc);
2 postazioni PC con quadrimonitor con alte prestazioni computazionali e di scheda grafica per gestire dati cartografici e di immagini a campo;</t>
  </si>
  <si>
    <t>6 schermi grandi per la proiezione della situazione meteo-sinottica ed effetti al suolo (satellite, precipitazione, reti osservative, radar, pannelli webcam, etc). Consolidamento aggiornamento sale operative esistenti
6 postazioni PC con doppio monitor da 32" UHD per monitoraggio, gestione dei sinottici, visualizzazione modelli, elaborazioni prodotti previsionistici delle sale operative - altri allestimenti tecnologici (vedi dettaglio scheda FVG)</t>
  </si>
  <si>
    <t>Allestimento degli spazi principali e accessori, anche ai fini del servizio h24.
Installazione dei dispositivi tecnologici per la visualizzazione sinottica e georeferenziata di grandi moli di informazioni</t>
  </si>
  <si>
    <t>Ammodernamento tecnologico della Sala Operativa del CFR Multirischio e realizzazione di una piattaforma informatica integrata per il monitoraggio e la gestione del rischio. L’innovazione riguarderebbe sia le singole postazioni degli operatori (client) che le strumentazioni periferiche e di comunicazione condivise, nonché un software di gestione dei flussi di comunicazione.</t>
  </si>
  <si>
    <t>Aggiornamento sistema ricezione dati radar (server+licenze) + 10PC 20Monitor/10 portatili per reperibilità</t>
  </si>
  <si>
    <r>
      <t>Infittimento rete anemometrica ed igrometrica
potenziare la componente hardware, come ad es. infittendo la rete igrometrica e anemometrica almeno nelle aree più critiche per gli incendi. Il costo dell’azione 2 ammonta a € 365.000 (€ 295.000) IVA inclusa, ipotizzando di realizzare nel primo anno il potenziamento della rete anemometrica con l’installazione di</t>
    </r>
    <r>
      <rPr>
        <b/>
        <sz val="9"/>
        <rFont val="Calibri"/>
        <family val="2"/>
      </rPr>
      <t xml:space="preserve"> 10 nuove stazioni meteo complete (anemometro, pluviometro, termometro e igrometro) o solo anemometriche, secondo le specifiche e prezzi unitari previsti dal nuovo contratto di manutenzione e assistenza della rete CFR;</t>
    </r>
  </si>
  <si>
    <t>possibile inserimento in fondi PNRR - Nota: la tipologia di azione 2 (es. potenziamento della rete igrometrica e anemometrica) potrebbe essere finanziato con le risorse disponibili nell’ambito del PNRR, Missione 2, componente 4, specificamente destinate alla realizzazione di un sistema avanzato ed integrato di monitoraggio del territorio.
Stima proposta 365.000</t>
  </si>
  <si>
    <t>Richiesta DPC ID6018 su Creazione archivio centralizzato APF-  ID 6010 CUFAA -Sulle APF avviato il progetto del Geoportale Incendi Boschivi del CC CUFAA
Da valutare copertura</t>
  </si>
  <si>
    <r>
      <t xml:space="preserve"> Implementazione del sistema previsionale RIS.I.CO Liguria
Miglioramento del sistema previsionale RIS.I.CO Lig</t>
    </r>
    <r>
      <rPr>
        <b/>
        <sz val="15"/>
        <color indexed="8"/>
        <rFont val="Calibri"/>
        <family val="2"/>
      </rPr>
      <t>uria, del modello PROPAGATOR (simulatore di propagazione dell’incendio boschivo), e della stima delle aree percorse da fuoco, attraverso l’aggiornamento dei dati, sia “statici” (es. cartografia d’uso del suolo) che “dinamici” (es. infittimento rete anemometrica), nelle aree critiche per gli incendi boschivi.</t>
    </r>
  </si>
  <si>
    <t>Sviluppo di software a valenza regionale. Richiesto finanziamento per lavoro intellettuale - Potenziamento di personale interno o di ditte esterne/enti di ricerca da dislocare presso il CFD</t>
  </si>
  <si>
    <t>Personale</t>
  </si>
  <si>
    <t>Sviluppo di applicativi per la produzione e diffusione di:
i.	Bollettini di Sorveglianza e Nowcasting
ii.	Bollettini di previsione giornaliera e plurigiornaliera
iii.	Bollettini di previsione mensile e stagionale
iv.	Report climatologici
v.	Bollettini specifici per settore (agricoltura, turismo, trasporti, energia, ecc.)</t>
  </si>
  <si>
    <t>Manutenzione evolutiva sistemi di gestione bollettini acquisiti in riuso e definizione e coordinamento di un gruppo per il coordinamento dello sviluppo nel riuso dell'applicazione per una migliore strutturazione dello sviluppo condiviso tra le regioni dell'applicativo ai sensi dell'art. 68 e 69 del D.Lgs. 82/2005</t>
  </si>
  <si>
    <t xml:space="preserve">Integrazione applicativa in DSS regionale </t>
  </si>
  <si>
    <t>Realizzazione di piattaforma per il monitoraggio e la gestione del rischio e produzione di relativi bollettini</t>
  </si>
  <si>
    <t xml:space="preserve">Implementazione di applicativi per la produzione e diffusione delle varie tipologia di bollettini (in base agli accordi con la sede centrale). Adeguamento funzionale del sistema informativo meteorologico dedicato. 3 nuovi client del sistema previsionale Synergie.
</t>
  </si>
  <si>
    <t>WP.03-WP.03</t>
  </si>
  <si>
    <t>Realizzazione di tre sale operative a Bologna  dedicate alla fornitura di servizi di monitoraggio e di previsione meteo, meteo-marina e climatologica</t>
  </si>
  <si>
    <t>WP.04-T.04a</t>
  </si>
  <si>
    <t>Centro di Calcolo e Reti di Comunicazione</t>
  </si>
  <si>
    <t>Infrastruttura e rete informatica</t>
  </si>
  <si>
    <t>Server archiviazione NAS /interfaccia rete di monitoraggio per ridondanza e disater recovery. Potenziamento e messa in sicurezza del sistema di archiviazione dati, attualmente sprovvisto di sistemi di replicazione</t>
  </si>
  <si>
    <t>Richiesta  DCP ID 6018  Implementazione delle stazioni in telemisura esistenti con sensori a supporto della valutazione del rischio incendi: termometri, anemometri. Richiesta CUFAA id 6003  similare di servzio di rianalisi dati meteo su reti WMO
Stima proposta 2.000.000</t>
  </si>
  <si>
    <t>€  15.000 (pluriennale per personale)
NON AMMISSIBILE</t>
  </si>
  <si>
    <r>
      <t xml:space="preserve">pluriennale
</t>
    </r>
    <r>
      <rPr>
        <b/>
        <sz val="9"/>
        <rFont val="Calibri"/>
        <family val="2"/>
      </rPr>
      <t>Stima proposta 63.440</t>
    </r>
  </si>
  <si>
    <r>
      <rPr>
        <sz val="11"/>
        <color indexed="8"/>
        <rFont val="Calibri"/>
        <family val="2"/>
      </rPr>
      <t xml:space="preserve">analisi della severità di incendio, attraverso l'integrazione di dati telerilevati e dati di campo, a partire dal sistema statunitense FIREMON, utilizzando immagini acquisite dai satelliti Sentinel-2A e 2B dell'Agenzia Spaziale Europea (ESA)Integrazione della classificazione del rischio di incendio tramite rilievo retrospettivo con dati ottici satellitari acquisiti dalle missioni LANDSAT, aventi una risoluzione spaziale al suolo di 30 m, in grado di individuare e mappare la severità di tutti gli incendi avvenuti a partire dal 1985.
Tale analisi permetterà di ottenere informazioni fondamentalia livello pianificatorio, utili a classificare gli incendi boschivi in base all'impatto dell'incendio sull'ecosistema forestale. Inoltre,sulla base delle informazioni relative all'eterogeneità spaziale della severità sarà possibile caratterizzare in maniera accurata il regime di incendio degli ultimi quattro decenni, aumentando in maniera considerevole le informazioni attualmente disponibili.
</t>
    </r>
  </si>
  <si>
    <t xml:space="preserve">Adeguamento dell'infrastruttura informatica (reti, apparati) in modalita' business continuity/disaster recovery;
Upgrade dei sistemi di storage (incluso LTO), sistemi di backup e infrastruttura server virtuali
</t>
  </si>
  <si>
    <t>WP.04-T.04b</t>
  </si>
  <si>
    <t>Calcolatori e Database</t>
  </si>
  <si>
    <t xml:space="preserve">1 server per stoccaggio immagini rete e per gestione applicativi dedicati al tal scopo
</t>
  </si>
  <si>
    <t>Acquisizione ed implementazione operativa di adeguate risorse di calcolo e di archiviazione dedicate alla gestione della notevole mole di modelli e dati osservati ricevuti/prodotti: la definizione dei requisiti sara' essenziale per garantire la massima velocita' di calcolo/analisi e la massima sicurezza/ridondanza del dato. Sistemi HPC (High Performance Computing) e Database Relazionali adeguati per potenza, capacita' e sicurezza</t>
  </si>
  <si>
    <t>Aggiornamento OMNIA
Aggiornamento dei server di storage, backup e virtualizzazione (1 server storage, 1 server di backup, 1 unità nastro, 2 server di virtualizzazione) inclusi dispositivi di networking (switch)
servizio in Cloud per ospitare una replica real-time di OMNIA per disaster recovery e business continuity 
caratteristiche Cloud:
 - storage 4/6 TB
 - CPU 12 cores
 - RAM 128 GB
 - DBMS PostgreSQL
 - O.S. Linux
2 WORKSTATION con alte prestazioni computazionali e con scheda grafica multicore per calcolo parallelo per gestione e graficazione dati, modelli, volumi radar
1 NAS rack mountable con almeno 50 TB fruibili in RAID 6</t>
  </si>
  <si>
    <t xml:space="preserve">Acquisizione ed implementazione operativa di  adeguate risorse di calcolo e di archiviazione dedicate alla gestione della notevole mole di modelli e dati osservati ricevuti/prodotti: la definizione dei requisiti sara' essenziale per garantire la massima velocita' di calcolo/analisi e la massima sicurezza/ridondanza del dato.
</t>
  </si>
  <si>
    <t xml:space="preserve">nuovo cluster di calcolo modellistica idro meteo + aggiornamento cluster VMware + ampliamento spazio storage
</t>
  </si>
  <si>
    <t>Nuovi server di calcolo per esigenze di previsione e modellistica presso la nuova server farm di Ancona (circa + 600core)</t>
  </si>
  <si>
    <r>
      <t xml:space="preserve">Revisione e aggiornamento ai fini AIB del grafo regionale della viabilità di interesse silvopastorale </t>
    </r>
    <r>
      <rPr>
        <sz val="9"/>
        <rFont val="Calibri"/>
        <family val="2"/>
      </rPr>
      <t xml:space="preserve">Aggiornamento e revisione delle condizioni di accessibilità, compresa la percorribilità per tipologia di mezzo, della rete di viabilità di interesse silvopastorale ai fini  AIB
</t>
    </r>
  </si>
  <si>
    <r>
      <t>Creazione di un data warehouse per visualizzazione statistiche\report storici</t>
    </r>
    <r>
      <rPr>
        <sz val="9"/>
        <rFont val="Calibri"/>
        <family val="2"/>
      </rPr>
      <t xml:space="preserve"> Acquisizione dati IB da Fogli Notizie Incendi redatti dal Corpo Forestale dello Stato su un periodo di oltre 40 anni (attualmente solo su supporto cartaceo). Armonizzare le informazioni storiche con il database sviluppato per il presente piano e rendere accessibile a tutti i soggetti interessati le informazioni. Il recupero e digitalizzazione dei perimetri storici degli incendi
</t>
    </r>
  </si>
  <si>
    <t xml:space="preserve">Divulgazione bollettino giornaliero Incendi boschivi ARPA su telefoni cellulari.
In funzione di rendere la popolazione sempre più consapevole e resiliente ai rischi presenti sul territorio, si rende opportuno mettere a punto un sistema agile "on demand" per la diffusione del bollettino incendi giornaliero, in analogia a quanto già presente per i rischi meteo idroloqici del Piemonte.
</t>
  </si>
  <si>
    <r>
      <t>Divulgazione bollettino giornali</t>
    </r>
    <r>
      <rPr>
        <sz val="11"/>
        <color indexed="17"/>
        <rFont val="Calibri"/>
        <family val="2"/>
      </rPr>
      <t xml:space="preserve">ero Incendi boschivi ARPA su siti istituzionali dotare tutti i soggetti pubblici del Sistema Antincendi boschivi (Comuni e Province) di semplici componenti grafiche all'interno dei loro siti istituzionali (widget) che riportino lo stato di pericolosità di incendi e consentano di visualizzare l'eventuale bollettino nonché la determina regionale di stato di massima pericolosità.
</t>
    </r>
  </si>
  <si>
    <t xml:space="preserve">Implementazione di una piattaforma di interfaccia ItaliaMeteo per lo scambio in rete di dati e prodotti.
Sara' preceduta da un'analisi delle piattaforme (con contenuti parzialmente sovrapposti a quello prettamente meteo) di altri settori/iniziative, gia' esistenti (es: Dewetra, portale MISTRAL...) o pianificate (es: Mirror Copernicus), al fine di evitare duplicazioni.
</t>
  </si>
  <si>
    <t xml:space="preserve">Implementazione di una piattaforma di interfaccia ItaliaMeteo per lo scambio in rete di dati e prodotti.
Sara' preceduta da un'analisi delle piattaforme (con contenuti parzialmente sovrapposti a quello prettamente meteo) di altri settori/iniziative,  gia' esistenti (es: Dewetra, portale MISTRAL...) o pianificate (es: Mirror Copernicus), al fine di evitare duplicazioni.
</t>
  </si>
  <si>
    <t>OPEN data</t>
  </si>
  <si>
    <t xml:space="preserve">Implementazione di due client locali della piattaforma di interfaccia ItaliaMeteo per lo scambio in rete di dati e prodotti.
</t>
  </si>
  <si>
    <t>WP.05-T.05b</t>
  </si>
  <si>
    <t>Algoritmi di elaborazione dati/modelli meteo multisorgente</t>
  </si>
  <si>
    <t>Implementazione di un sistema per la visualizzazione, gestione ed estrazione dati di modellistica meteo (formato GRIB/NetCDF ...) ed installazione dello stesso su postazione PC dedicata. 1 Server per il download e lo stoccaggio dei dati. Studio e implementazione di tecniche innovative di data merging, data fusion e machine learning per il massimo sfruttamento dell'immensa quantita' dei diversi dati meteo disponibili (osservati e da modelli) e la loro traduzione in un'informazione previsionale sintetica e a valore aggiunto.</t>
  </si>
  <si>
    <t>WP.05-T.05c</t>
  </si>
  <si>
    <t>Gestione della comunicazione (sito web, social media, messaggistica)</t>
  </si>
  <si>
    <t>Sviluppo e implementazione moduli di interscambio informativo fra il sito web del Centro Funzionale e quello dell'Agenzia Italia Meteo. Upgrade struttura sito per l'ottimizzazione dell'interoperabilità (dati, informazioni) fra i due siti</t>
  </si>
  <si>
    <r>
      <t xml:space="preserve">previsto
affidamento inizio 2022 e termine
prestazioni 2023]
</t>
    </r>
    <r>
      <rPr>
        <b/>
        <sz val="9"/>
        <rFont val="Calibri"/>
        <family val="2"/>
      </rPr>
      <t>Stima 1.500.000</t>
    </r>
  </si>
  <si>
    <r>
      <t xml:space="preserve">Con i </t>
    </r>
    <r>
      <rPr>
        <b/>
        <sz val="9"/>
        <rFont val="Calibri"/>
        <family val="2"/>
      </rPr>
      <t>nuovi droni</t>
    </r>
    <r>
      <rPr>
        <sz val="9"/>
        <rFont val="Calibri"/>
        <family val="2"/>
      </rPr>
      <t xml:space="preserve"> e si intende migliorare gli interventi di monitoraggio in caso di pericolo di incendi boschivi.</t>
    </r>
  </si>
  <si>
    <r>
      <t xml:space="preserve">Utilizzo/Miglioramento dei sistemi previsionali, di sorveglianza, di monitoraggio e di rilevamento dell’ambiente (attrezzature, software, etc.) Con l’acquisto di un </t>
    </r>
    <r>
      <rPr>
        <b/>
        <sz val="9"/>
        <rFont val="Calibri"/>
        <family val="2"/>
      </rPr>
      <t xml:space="preserve">nuovo radar meteorologico si vuole migliorare la sorveglianza e il monitoraggio dell’ambiente.
</t>
    </r>
  </si>
  <si>
    <r>
      <t>Dotazione di supporti informativi per l’aggiornamento della cartografia 2d/3d, analisi territoriali e rilievo delle aree percorse nell’ambito delle attività’ di previsione, prevenzione e lotta attiva -</t>
    </r>
    <r>
      <rPr>
        <b/>
        <sz val="9"/>
        <rFont val="Calibri"/>
        <family val="2"/>
      </rPr>
      <t xml:space="preserve"> Acquisto periodico di ortofoto ad alta risoluzione/immagini da satellite e adeguamento della tecnologia della strumentazione di rilievo, nell’ambito dell'aggiornamento delle cartografie e mappe di uso del suolo, l'analisi delle condizioni dello stato fitosanitario del soprassuolo boschivo potenzialmente predisponente all’innesco di incendi e mappatura delle aree percorse.</t>
    </r>
  </si>
  <si>
    <t>acquisto immagini e adeguamento applicativo mobile per il rilievo € 100.000,00 (da inserire nel piano speditivo negli esercizi 2022-2024)
Stima proposta 100.000</t>
  </si>
  <si>
    <r>
      <t>Applicativo software per la georeferenziazione delle aree boscate per la federazione provinciale dei corpi dei</t>
    </r>
    <r>
      <rPr>
        <sz val="11"/>
        <color indexed="10"/>
        <rFont val="Calibri"/>
        <family val="2"/>
      </rPr>
      <t xml:space="preserve"> vigili del fuoco volontari - Acquisto di software specifico 3D per la prevenzione degli incendi su superfici boscate e la gestione degli interventi di spegnimento</t>
    </r>
  </si>
  <si>
    <r>
      <t xml:space="preserve">Acquisto del prodotto applicativo € 250.000,00, da inserire nel piano speditivo nell’esercizio 2022
</t>
    </r>
    <r>
      <rPr>
        <b/>
        <sz val="9"/>
        <rFont val="Calibri"/>
        <family val="2"/>
      </rPr>
      <t>Stima</t>
    </r>
    <r>
      <rPr>
        <sz val="11"/>
        <color indexed="8"/>
        <rFont val="Calibri"/>
        <family val="2"/>
      </rPr>
      <t xml:space="preserve"> proposta 250.000</t>
    </r>
  </si>
  <si>
    <r>
      <t>n. 1 droni - sistemi SAPR a pilotaggio remoto</t>
    </r>
    <r>
      <rPr>
        <b/>
        <sz val="11"/>
        <color indexed="52"/>
        <rFont val="Calibri"/>
        <family val="2"/>
      </rPr>
      <t xml:space="preserve"> 
Necessità di potenziamento dei sistemi di controllo aereo a pilotaggio remoto per il controllo delle superfici boscate e la gestione delle operazioni di spegnimento di incendi
boschivi sul territorio</t>
    </r>
  </si>
  <si>
    <t>Tecnologia idonea all’integrazione e potenziamento degli strumenti di previsione, prevenzione e lotta attiva contro gli incendi boschivi - Programmi software per l'implementazione di connettori (tramite api rest) per comunicazioni real-time".</t>
  </si>
  <si>
    <t>50.000 € già allocati?</t>
  </si>
  <si>
    <t xml:space="preserve">Accrescimento della capacità operativa nelle azioni di previsione e prevenzione contro gli incendi. Potenziamento del Sistema di Monitoraggio del territorio.
Azione - Installazione di una Rete di telecamere di vigilanza del territorio nei punti sensibili.
</t>
  </si>
  <si>
    <t>Sicilia - Scheda raccolta dati  DL120-2021</t>
  </si>
  <si>
    <t>Accrescimento della capacità operativa nelle azioni di previsione e prevenzione contro gli incendi. Potenziamento del Sistema di Monitoraggio del territorio.Azione – Potenziamento sistemi di comunicazione – Rete radio</t>
  </si>
  <si>
    <t>Accrescimento della capacità operativa nelle azioni di previsione e prevenzione contro gli incendi. Potenziamento del Sistema di Monitoraggio del territorio.
Azione – Miglioramento della rete infrastrutturale per sistema avvistamento incendi a terra e lotta attiva (torrette, viabilità di accesso, piazzole elicotteristiche, etc)</t>
  </si>
  <si>
    <t>VALUTARE AMMISSIBILITA'  (torrette, viabilità di accesso, piazzole elicotteristiche, etc)</t>
  </si>
  <si>
    <t xml:space="preserve">Accrescimento della capacità operativa nelle azioni di previsione e prevenzione contro gli incendi. Potenziamento del Sistema di Monitoraggio del territorio.
Azione – Potenziamento dei sistemi informatici digitali finalizzati alla ricognizione delle aree percorse da incendi
</t>
  </si>
  <si>
    <t xml:space="preserve">Utilizzo/Miglioramento dei sistemi previsionali, di sorveglianza, di monitoraggio e di rilevamento dell’ambiente (attrezzature, software, etc.) </t>
  </si>
  <si>
    <t>Bolzano - Scheda raccolta dati  DL120-2021</t>
  </si>
  <si>
    <t>Utilizzo/Miglioramento dei sistemi previsionali, di sorveglianza, di monitoraggio e di rilevamento dell’ambiente (attrezzature, software, etc.)</t>
  </si>
  <si>
    <t>stima iniziale 2.500.000
da info ricevuta da P.A.di Trento il radar è già stato acquistato e sarà installato nel 2023,
In attesa di  conferma da P.A. Bolzano</t>
  </si>
  <si>
    <r>
      <t>22 sostituzioni di sensori idrometrici della "rete integrativa" di monitoraggio del Centro Funzionale, con strumentazione a tecnologia radar, volta a garantire la massima accuratezza delle misure di livello idrologico; Messa in rete, nei punti fisici di ubicazione delle stazioni della rete di monitoraggio meteoidropluviometrico del Centro Funzionale Multirischi della Regione Campania, di strumentazione tecnologica webcam, costituita da sensori Elettro-ottici e videocamere CCTV (visibile e IR termico) per l’acquisizione di video e immagini ad alta risoluzione, di ausilio e supporto per le previsioni e il monitoraggio meteorologico in tempo reale e/o differito.
Successiva implementazione del sistema di acquisizione, archiviazione e messa a disposizione dei dati.</t>
    </r>
    <r>
      <rPr>
        <b/>
        <sz val="9"/>
        <rFont val="Calibri"/>
        <family val="2"/>
      </rPr>
      <t xml:space="preserve">
175</t>
    </r>
    <r>
      <rPr>
        <sz val="9"/>
        <rFont val="Calibri"/>
        <family val="2"/>
      </rPr>
      <t xml:space="preserve"> sostituzioni di sensori pluviometrici della "rete integrativa" di monitoraggio del Centro Funzionale, ai fini dell'adeguamento agli standard WMO e alle norme ISO vigenti;
</t>
    </r>
    <r>
      <rPr>
        <b/>
        <sz val="9"/>
        <rFont val="Calibri"/>
        <family val="2"/>
      </rPr>
      <t xml:space="preserve">
300</t>
    </r>
    <r>
      <rPr>
        <sz val="9"/>
        <rFont val="Calibri"/>
        <family val="2"/>
      </rPr>
      <t xml:space="preserve"> webcam e relativo sistema di gestione/visualizzazione così distribuiti:
- </t>
    </r>
    <r>
      <rPr>
        <b/>
        <sz val="9"/>
        <rFont val="Calibri"/>
        <family val="2"/>
      </rPr>
      <t>n. 120</t>
    </r>
    <r>
      <rPr>
        <sz val="9"/>
        <rFont val="Calibri"/>
        <family val="2"/>
      </rPr>
      <t xml:space="preserve"> webcam c/o stazioni della rete "integrativa" di monitoraggio;
- </t>
    </r>
    <r>
      <rPr>
        <b/>
        <sz val="9"/>
        <rFont val="Calibri"/>
        <family val="2"/>
      </rPr>
      <t>n. 180 webcam c/o stazioni della rete "fiduciaria" di monitoraggioso;</t>
    </r>
  </si>
  <si>
    <r>
      <t>Realizzazione di reti di monitoraggio composta da:
50 stazioni complete (anemometro, pluviometro, termome</t>
    </r>
    <r>
      <rPr>
        <sz val="11"/>
        <color indexed="17"/>
        <rFont val="Calibri"/>
        <family val="2"/>
      </rPr>
      <t>tro e igrometro) 
10 stazioni nivometriche 
30 stazioni anemometriche
50 stazioni idrometriche
20 sistemi di allertamento per alluvioni per punti critici individuati dal PGRA e Piani di emergenza comunali</t>
    </r>
  </si>
  <si>
    <r>
      <t xml:space="preserve">190 acquisitori stazione (datalogger)
5 sensore sonici vento
10 sensore radiazione solare 2 classe
20 sensore temp/umidità
30 Contenitore protezione staz in metallo
100 Modem gsm almeno 4G
8 web cam 
1 stazione anemometrica palo 10mt
2 nivometri
9 sensori di tempo presente
</t>
    </r>
    <r>
      <rPr>
        <b/>
        <sz val="9"/>
        <rFont val="Calibri"/>
        <family val="2"/>
      </rPr>
      <t xml:space="preserve">3 disdrometri (*)
1 Profilatore vento (*)
</t>
    </r>
  </si>
  <si>
    <r>
      <t>RETE METEO
DRPC (Dipartimento Regionale della Protezione Civile) 
NUOVE STAZIONI REALIZZATE CON FONDI PO FESR 14-20 n. 273
Interventi previsti</t>
    </r>
    <r>
      <rPr>
        <sz val="9"/>
        <rFont val="Calibri"/>
        <family val="2"/>
      </rPr>
      <t xml:space="preserve">
</t>
    </r>
    <r>
      <rPr>
        <i/>
        <sz val="9"/>
        <rFont val="Calibri"/>
        <family val="2"/>
      </rPr>
      <t>Sensoristica</t>
    </r>
    <r>
      <rPr>
        <sz val="9"/>
        <rFont val="Calibri"/>
        <family val="2"/>
      </rPr>
      <t xml:space="preserve">
DRPC: IMPIANTI DA DISMETTERE (ridondanti/obsoleti/oggetto di ripetuti vandalismi) n. 41
DRPC: AGGIUNTA DI ULTERIORI NUOVE STAZIONI, DI CUI:
- P&amp;T, GPRS+RADIO n. 27
- IDRO+P&amp;T, GPRS+RADIO n. 1
- IDRO, WIRELESS n. 5
- TELECAMERE n. 17
DRPC: AGGIUNTA DI SENSORE ANEMOMETRICO A IMPIANTI DRPC ESISTENTIn. 50
DRPC: SOSTITUZIONI INTEGRALI DI STAZIONI ESISTENTI (ex AdB)
- P&amp;T, GPRS+RADIO n. 148
DRPC: ADEGUAMENTI FUNZIONALI DI STAZIONI ESISTENTI (ex AdB)
- P&amp;T, GPRS n. 37
- IDRO, WIRELESS n. 5
DRPC: SOSTITUZIONI INTEGRALI DI STAZIONI ESISTENTI DEL SIAS
- P&amp;T, GPRS+RADIO n. 35
- P&amp;T, GPRS n. 2
DRAR (Dipartimento Regionale delle Acque e dei Rifiuti)
DRAR: NUOVE STAZIONI DA REALIZZARE CON FONDI FSC (appalto in corso) n. 14
DRAR: AGGIUNTA DI ULTERIORI NUOVE STAZIONI, DI CUI:
- P&amp;T, GPRS+RADIO n. 38
- IDRO, GPRS+RADIO n. 80
- IDRO (LIV.INVASO), GPRS+RADIO n. 9
- RADIOMETRI n. 53
- SENSORE TEMP. ACQUA n. 30
- ANEMOMETRI n. 53
- TELECAMERE n. 53
</t>
    </r>
    <r>
      <rPr>
        <b/>
        <sz val="9"/>
        <rFont val="Calibri"/>
        <family val="2"/>
      </rPr>
      <t xml:space="preserve">
Interventi di corredo al potenziamento della rete</t>
    </r>
    <r>
      <rPr>
        <sz val="9"/>
        <rFont val="Calibri"/>
        <family val="2"/>
      </rPr>
      <t xml:space="preserve">
- NUOVI RIPETITORI RADIO RIDONDATI n. 10
- RECINZIONI DEI SITI/STAZIONE CON CANCELLO n. 50
- ADEGUAMENTO SISTEMI TRASMISSIVI IN RADIOFREQUENZA n. 287
- RICONFIGURAZIONE SISTEMA SOFTWARE DI ANALISI E MONITORAGGIO
- AFFIANCAMENTO PER L'ASSISTENZA TECNICO-GESTIONALE DELLA RETE 
- DISSEMINAZIONE
</t>
    </r>
    <r>
      <rPr>
        <b/>
        <sz val="9"/>
        <rFont val="Calibri"/>
        <family val="2"/>
      </rPr>
      <t xml:space="preserve">RETE MONITORAGGIO GEOMORFOLOGICO
DRPC (Dipartimento Regionale della Protezione Civile)
Intevento previsto a supporto di AdB su richiesta ISPRA nell’ambito del PNRR – Piano Nazionale di
Ripresa e Resilienza – Sistema di Monitoraggio Integrato (M2C4 investimento 1.1) 
Campi di monitoraggio frane in continuo e tempo reale per scopi di protezione civile N. 10 
</t>
    </r>
  </si>
  <si>
    <r>
      <t xml:space="preserve">Ricognizione delle reti esistenti e della qualità delle rilevazioni ottenute; individuazione di uno o più fornitori; valutazione di eventuali </t>
    </r>
    <r>
      <rPr>
        <i/>
        <sz val="9"/>
        <rFont val="Calibri"/>
        <family val="2"/>
      </rPr>
      <t>joint venture per il miglioramento della copertura del territorio; implementazione del sistema di acquisizione, archiviazione e messa a disposizione dei dati.</t>
    </r>
  </si>
  <si>
    <t>Realizzazione di una piattaforma per il rilascio di dati satellitari di vario tipo (ottici,
radar, iper-spettrali etc.) e con diverse risoluzioni per gli aggiornamenti cartografici
speditivi e per la gestione delle emergenze (PIMOT).</t>
  </si>
  <si>
    <t>COPERTO DA PNOT</t>
  </si>
  <si>
    <t>DSI Regionale</t>
  </si>
  <si>
    <t>Manutenzione evolutiva della SDI (Infrastruttura Dati Territoriali – IDT-RV2.0) per la
contestuale realizzazione di una infrastruttura nazionale federata</t>
  </si>
  <si>
    <t>NON COMPATIBILE CON PROGETTO MiTE</t>
  </si>
  <si>
    <t>Licenza piattaforma GIS</t>
  </si>
  <si>
    <t>richiedere specifiche tecniche. Valutarer ammissibilità</t>
  </si>
  <si>
    <t xml:space="preserve">Risorse Server GIS </t>
  </si>
  <si>
    <t>richiedere specifiche tecniche. Valutare ammissibilità</t>
  </si>
  <si>
    <t>Risorse Dbaas (Database as a service con capacità di 10 GB)</t>
  </si>
  <si>
    <t>Risorse computazionali per Deep Learning</t>
  </si>
  <si>
    <t xml:space="preserve"> Risorse di storage immagini acquisite  </t>
  </si>
  <si>
    <t xml:space="preserve"> Licenza software elaborazione rilievi aerofotogrammetrici </t>
  </si>
  <si>
    <t>Licenza software elaborazione rilievi laser scanner</t>
  </si>
  <si>
    <t>n 1 drone dotato di sensoristica LIDAR e relativi accessori e programmi di gestione in grado di fornire una ricostruzione del profilo della superficie (DTM) anche in caso di cumuli di rifiuti ricoperti da vegetazione.</t>
  </si>
  <si>
    <t xml:space="preserve">laser scanner terrestre per la determinazione dei volumi di rifiuti stoccati all’interno di strutture confinate coperte in cui è impossibile utilizzare droni, o in contesti aperti in cui è impossibile o vietato fare volare dei droni </t>
  </si>
  <si>
    <t>n.3 monitor digitali da 50/60 pollici</t>
  </si>
  <si>
    <t>LIM sala controllo</t>
  </si>
  <si>
    <t>richiedere dettagli</t>
  </si>
  <si>
    <t>Amplificatore, modem, elettronica sala di controllo</t>
  </si>
  <si>
    <t>n.2 videocamera da esterno per streaming da campo e relativa attrezzatura (batterie, cavalletto, contenitori per trasporto, modem…)</t>
  </si>
  <si>
    <t>Connettività Internet satellitare ad ampia capacità e bassa latenza</t>
  </si>
  <si>
    <t>Rtmp streaming server o Streaming as a service solution</t>
  </si>
  <si>
    <t>osservazione della terra</t>
  </si>
  <si>
    <t>Accesso continuo ed in modalità standard alle ortofoto AGEA</t>
  </si>
  <si>
    <t>ISTAT</t>
  </si>
  <si>
    <t>PNRR_SCHEDA DEI FABBISOGNI_ISTAT</t>
  </si>
  <si>
    <t xml:space="preserve">Accesso continuo ed in modalità standard ai DB geo-topografici delle regioni
</t>
  </si>
  <si>
    <t xml:space="preserve">Accesso continuo ed in modalità standard alla banca dati catastale (particelle, edifici, etc.) in formato vettoriale
</t>
  </si>
  <si>
    <t>Dati satellitari</t>
  </si>
  <si>
    <t>dati satellitari con risoluzione adeguata alla restituzione cartografica almeno in scala
1:10.000</t>
  </si>
  <si>
    <t>PNRR_SCHEDA DEI FABBISOGNI_RPIE.docx.pdf</t>
  </si>
  <si>
    <t>rilievi Lidar</t>
  </si>
  <si>
    <t>rilievi Lidar sufficientemente densi per elaborazioni 3D alla stessa scala dei rilievi, e
DTM/DSM derivati</t>
  </si>
  <si>
    <t>dati raw per derivazione automatica di oggetti cartografici alla scala di dettaglio attraverso
algoritmi AI</t>
  </si>
  <si>
    <t>Acquisizione delle licenze d’uso e pubblicazione delle immagini satellitari sull’intero territorio, comprendente l’ortorettifica e con una risoluzione di almeno 50 cm</t>
  </si>
  <si>
    <t>PNRR_SCHEDA DEI FABBISOGNI REGIONE SARDEGNA.PDF</t>
  </si>
  <si>
    <t>LIDAR sull’intero territorio regionale, comprensivo della realizzazione del
modello digitale del terreno e delle superfici con un passo di 1m</t>
  </si>
  <si>
    <t>Stima proposta pari a 2.400.000 non considerata in quanto ricompresa in richiesta CISIS</t>
  </si>
  <si>
    <t>Aggiornamento periodico, almeno biennale, dei DBGT</t>
  </si>
  <si>
    <t>Stima proposta pari a 500.000 non considerata in quanto ricompresa in richiesta CISIS</t>
  </si>
  <si>
    <t>Aggiornamento della Carta dell’uso e della
copertura del suolo alla scala 1:10.000</t>
  </si>
  <si>
    <t>Generale</t>
  </si>
  <si>
    <t>Realizzazione di un modello altimetrico di base (DTM e DSM) generato da rilievi
eseguiti con LiDAR aviotrasportati con densità al suolo tra 4 e 10 punti per m² – in
subordine possibile completamento dei rilievi esistenti, a condizione che siano di qualità adeguata</t>
  </si>
  <si>
    <t>CISIS</t>
  </si>
  <si>
    <t>Esecuzione di una ripresa aerofotogrammetrica con GSD (Ground Sampling Distance) compresa tra 10 e 20 cm in base alla tipologia di territorio da rappresentare</t>
  </si>
  <si>
    <t>Realizzazione di una piattaforma per il rilascio di dati satellitari di vario tipo (ottici, radar, iperspettrali etc.) e con diverse risoluzioni per gli aggiornamenti cartografici speditivi e per la gestione delle emergenze</t>
  </si>
  <si>
    <t>Costituzione di una rete GNSS nazionale con servizi di posizionamento anche in real time mediante l’integrazione e la federazione di reti regionali</t>
  </si>
  <si>
    <t>Manutenzione evolutiva della rete geodetica “statica” mediante campagne di livellazione e di misurazioni GNSS con conseguente rilascio di una nuova superficie geoidica di riferimento</t>
  </si>
  <si>
    <t>Aggiornamento delle cartografie di base in forma di Database Geotopografico multiscala (alle scale 1:2000 o 1:5000) con tecniche di restituzione aerofotogrammetrica classica e con processi di derivazione automatica degli oggetti</t>
  </si>
  <si>
    <t>NON COMPATIBILE CON PNRR</t>
  </si>
  <si>
    <t>Manutenzione evolutiva delle SDI regionali per la contestuale realizzazione di una infrastruttura nazionale federata</t>
  </si>
  <si>
    <t>Realizzazione di programmi applicativi (API) per la fruibilità dei set di dati molto pesanti quali i prodotti derivanti da rilievi LiDAR, (in base alla Direttiva Open Data è obbligo delle organizzazioni del settore pubblico mettere a disposizione gratuitamente, in formato leggibile da una macchina, tramite le interfacce per programmi applicativi - API - e, se del caso, come download in blocco i set di dati di elevato valore, tra cui ci sono i dati geospaziali).</t>
  </si>
  <si>
    <t>MITE-CNITA</t>
  </si>
  <si>
    <t>PNRR_SCHEDA DEI FABBISOGNI_CNITA Integrata</t>
  </si>
  <si>
    <t>Realizzazione di banche dati omogeneizzate a livello nazionali a partire da quelle esistenti ed eventualmente aggiornate ed integrate, (ad. esempio reticolo idrografico di dettaglio, alla scala almeno 1:5000, gerarchizzato, uso del suolo, elementi a rischio: infrastrutture varie). Il modello deve prevedere uno schema di flusso dei dati tale da garantire il costante aggiornamento delle banche dati nazionali.</t>
  </si>
  <si>
    <t>Object detection</t>
  </si>
  <si>
    <t>Algoritmi di elaborazione immagini</t>
  </si>
  <si>
    <t>Algoritmo di elaborazione immagini per l'individuazione di presenza umana nei contesti boschivi monitorati</t>
  </si>
  <si>
    <t>Relazione ToBe</t>
  </si>
  <si>
    <t>Modello per la stima della propagazione del fronte di fiamma</t>
  </si>
  <si>
    <t>CU. V6.7 - CU. V6.8</t>
  </si>
  <si>
    <t>Modello per il calcolo del rischio incendi di interfaccia</t>
  </si>
  <si>
    <t>Modello per il calcolo del rischio incendio di interfaccia secondo le indicazioni procedurali dell’O.P.C.M. 3606/2007</t>
  </si>
  <si>
    <t>CU. V6.5</t>
  </si>
  <si>
    <t>Modello per il calcolo del rischio incendio boschivo</t>
  </si>
  <si>
    <t>La procedura di calcolo è riportata in uno specifico documento denominato Relazione AISF ed i Manuali MASE 2018 contenente la descrizione di tutti gli step elaborativi previsti, gli input e gli output da produrre</t>
  </si>
  <si>
    <t>CU. V6.1 - CU. V6.6</t>
  </si>
  <si>
    <t>Rifiuti</t>
  </si>
  <si>
    <t>Implementazione di un servizio di monitoraggio ed identificazione di aree all’interno delle quali si evidenzino variazioni che possono essere correlate ad una gestione illecita di rifiuti.</t>
  </si>
  <si>
    <t>CU.V4.7</t>
  </si>
  <si>
    <t>Edilizia abusiva</t>
  </si>
  <si>
    <t>Abusivismo edilizio</t>
  </si>
  <si>
    <t>Implementazione di un servizio di identificazione di nuove edificazioni o variazioni di uso del suolo che possono essere legate a fenomeni di abusivismo edilizio.</t>
  </si>
  <si>
    <t>CU.V4.6</t>
  </si>
  <si>
    <t>Open call per l'implementazione di modelli di Oil Spill Detection</t>
  </si>
  <si>
    <t xml:space="preserve">Modello </t>
  </si>
  <si>
    <t>Rete monitoraggio agro-idro-meteo</t>
  </si>
  <si>
    <t>Richiesta non rivalutata dal RTI</t>
  </si>
  <si>
    <t xml:space="preserve">a)	Sostituzione di n. 1 teleferica idrometrica alla fine della propria vita tecnica con un impianto di nuova generazione e rispondente a tutti gli standard di sicurezza attuali (Adige a Bronzolo);
b)	Sostituzione di n. 3 locali idrometrici in cattivo stato con altrettanti box di servizio di nuova generazione migliorati nei materiali e nell’ergonomia (Adige a Spondigna, Isarco a Campo di Trens, Rio Riva a Caminata);
c)	Integrazione della sensoristica di n. 6 stazioni idrometriche con altrettanti radar di misura della velocità superficiale dell’acqua (Adige a Spondigna, Rienza a Monguelfo, Rio Casies a Colle Casies, Rio Anterselva a Bagni di Salomone, Gadera a Pedraces, Drava a Prato alla Drava);
d)	Completamento di n.2 stazioni idrometriche con altrettanti sistemi automatici di misura della portata secondo il metodo della diluizione salina (Rio Solda a Ponte Stelvio, Rio Plan a Eschbaum);
e)	Integrazione di n.3 campi neve della rete dell’Ufficio Meteorologia e prevenzione valanghe con altrettante sonde CNRS per la stima del contenuto d'acqua presente nel terreno o nella neve.
</t>
  </si>
  <si>
    <t>Reti di monitoraggio idro-meteo richieste dagli Enti di riferimento</t>
  </si>
  <si>
    <t>Emilia-Romagna</t>
  </si>
  <si>
    <t>Lazio-SIARL</t>
  </si>
  <si>
    <t>software</t>
  </si>
  <si>
    <t>Sw Applicazioni Verticali (ex Casi d'Uso)</t>
  </si>
  <si>
    <t>Sviluppo sw</t>
  </si>
  <si>
    <t>Sviluppo Applicazioni Verticali e Orizzontali</t>
  </si>
  <si>
    <t>SISTEMA</t>
  </si>
  <si>
    <t>Sviluppo sw sistema</t>
  </si>
  <si>
    <t>Repository Centrale</t>
  </si>
  <si>
    <t>S.S. INGESTION</t>
  </si>
  <si>
    <t>SERVER GIS</t>
  </si>
  <si>
    <t>S.S. ESPOSITORE DI SERVIZI</t>
  </si>
  <si>
    <t>S.S. ANALISI E CONOSCENZA</t>
  </si>
  <si>
    <t>S.S. GIS</t>
  </si>
  <si>
    <t>S.S. WORKFLOW</t>
  </si>
  <si>
    <t>S.S. PREVISIONI</t>
  </si>
  <si>
    <t>S.S. GEOCODING</t>
  </si>
  <si>
    <t>S.S. REPORTISTICA</t>
  </si>
  <si>
    <t>S.S. GESTIONE INTERFACCE UTENTE</t>
  </si>
  <si>
    <t>S.S. GESTORE MISSIONI RILIEVO</t>
  </si>
  <si>
    <t>S.S. PROFILAZIONE</t>
  </si>
  <si>
    <t>S.S. CONFIGURAZIONE E MONITORAGGIO</t>
  </si>
  <si>
    <t>Proposte Mase</t>
  </si>
  <si>
    <t>Infrastruttura</t>
  </si>
  <si>
    <t>Architettura di Sistema (cloud)</t>
  </si>
  <si>
    <t>Modellistica</t>
  </si>
  <si>
    <t>Modellistica numerico/stocastica</t>
  </si>
  <si>
    <t>Modellistica numerico stocastica-Revisione ISPRA</t>
  </si>
  <si>
    <t>Sviluppo sw applicativo</t>
  </si>
  <si>
    <t>Osservatori dei cittadini</t>
  </si>
  <si>
    <t>Cruscotto di Piano</t>
  </si>
  <si>
    <t>Reti monitoraggio idro-geo</t>
  </si>
  <si>
    <t>Installazione di 2 mini RADAR in banda X per la copertura di aree interne su orografia complessa. Comprensivo di localizzazione per copertura completa area regionale, progettazione e realizzazione delle infrastrutture e dei servizi necessari al loro funzionamento.</t>
  </si>
  <si>
    <t>In caso di potenziamento delle reti radar, valutare possibilità diaggiungere:
1 radar in banda C nel settore centrale della Valle da mosaicare con radar piemontesi e possibilmente con quelli francesi e svizzeri tramite convenzione che la vda ha in parte essere</t>
  </si>
  <si>
    <t>WP.01-T.01c</t>
  </si>
  <si>
    <t>Reti di fulminazione meteorologiche</t>
  </si>
  <si>
    <t>Fornitura ij opera di:
1. Server rack
2. NAS Rack
Il software dovrà permettere il controllo e la gestione del trasferimento dati, nonché l'elaborazione degli stessi dati grezzi al fine di essere utilizzati anche ai fini di nowcasting o di monitoraggio, integrato alla rete pluviometrica, delle precipitazioni.
Il sistema dovrà provvedere alla memorizzazione dei dati nel NAS in formato RAW acquisiti secondo una struttura a file indicizzata ed accessibile da DB. In ultimo trasferisce gli ultimi dati nella memoria per le dovute elaborazioni.
Il servizio basato su una rete di sensori ad alta precisione e di provata affidabilità, costituenti una rete di monitoraggio a copertura uniforme dell’intero territorio di interesse (aree marine prospicienti comprese); a questo scopo il fornitore dovrà dichiarare il numero e la posizione dei sensori di rete, già installati e operativi al momento della dichiarazione, a copertura del territorio italiano. In ogni caso la rete dovrà presentare un numero di sensori non inferiore a 14 sul territorio italiano di cui almeno 5 interni all’area di interesse (Regione Lazio).</t>
  </si>
  <si>
    <t>WP.01-T.01d</t>
  </si>
  <si>
    <t>Reti ondametrica, mareografica e geodetica</t>
  </si>
  <si>
    <t>- n. 3 boe ondametriche (80 k€) - Manutenzione annuale rete miniradar (€ 100.000,00)</t>
  </si>
  <si>
    <t>Manutenzioni non ammissibili</t>
  </si>
  <si>
    <t>N.6 Unità mobili per il trasporto droni e suite hardware e software</t>
  </si>
  <si>
    <t>Unità LIDAR Leica per rilievo del DTM – Digital Terrain Model – da equipaggiare su velivolo ATR72</t>
  </si>
  <si>
    <t>Azioni non finanziabili</t>
  </si>
  <si>
    <t>criteri</t>
  </si>
  <si>
    <t>Non finanziabili</t>
  </si>
  <si>
    <t>Opere edilizie</t>
  </si>
  <si>
    <t>Incompatibilità con PNRR-MASE</t>
  </si>
  <si>
    <t>Non finanziabili perché coperti</t>
  </si>
  <si>
    <t>Modelli meteo-marini</t>
  </si>
  <si>
    <t>Reti ondametriche</t>
  </si>
  <si>
    <t>Allestimento di un centro connesso alle attività di telerilevamento per la gestione su scala nazionale del dispositivo di monitoraggio aereo con sensori fotografici, termici e iperspettrali, nonché la realizzazione di un Data Center con unità di calcolo e storage per l’elaborazione dei dati acquisiti, finalizzata alla definizione delle firme iperspettrali</t>
  </si>
  <si>
    <t>Aeromobili con configurazione sensoristica associata</t>
  </si>
  <si>
    <r>
      <t xml:space="preserve">Progetto MEG:
</t>
    </r>
    <r>
      <rPr>
        <b/>
        <sz val="9"/>
        <rFont val="Calibri"/>
        <family val="2"/>
      </rPr>
      <t>valutare copertura da altre richieste</t>
    </r>
  </si>
  <si>
    <r>
      <t xml:space="preserve">90.000.000 dichiarati per progetto in corso (80% Agea- 20% Mipaaf)
Attività erogata da AGEA con Accordo Quadro
</t>
    </r>
    <r>
      <rPr>
        <b/>
        <sz val="9"/>
        <rFont val="Calibri"/>
        <family val="2"/>
      </rPr>
      <t>Incom</t>
    </r>
    <r>
      <rPr>
        <sz val="11"/>
        <color indexed="8"/>
        <rFont val="Calibri"/>
        <family val="2"/>
      </rPr>
      <t>patibilità con finanziamento MiTE</t>
    </r>
  </si>
  <si>
    <r>
      <t xml:space="preserve">Progetto S.DI.MA.
</t>
    </r>
    <r>
      <rPr>
        <b/>
        <sz val="9"/>
        <rFont val="Calibri"/>
        <family val="2"/>
      </rPr>
      <t>Valutare ammissibilità per allestimento sala operativa</t>
    </r>
  </si>
  <si>
    <t>Non sono incluse azioni inserite del PNRR. Richiesta DPC id 6006 - NB il totale del progetto non è € 4.540.000 - Richiesta su PNOT
Stima proposta 1.600.000</t>
  </si>
  <si>
    <t>Richiesta  DCP ID 6018  Implementazione delle stazioni in telemisura esistenti con sensori a supporto della valutazione del rischio incendi: termometri, anemometri. Richiesta CUFAA id 6003  similare di servzio di rianalisi dati meteo su reti WMO
Anno 2022: € 300.000;
Anno 2023: € 250.000;
Anno 2024: € 250.000;</t>
  </si>
  <si>
    <r>
      <t xml:space="preserve">no PNRR
</t>
    </r>
    <r>
      <rPr>
        <b/>
        <sz val="9"/>
        <rFont val="Calibri"/>
        <family val="2"/>
      </rPr>
      <t>Anno 2022: € 55.000;
Anno 2023: € 50.000;
Anno 2024: € 50.000;</t>
    </r>
  </si>
  <si>
    <r>
      <t>Droni e relativo software di ges</t>
    </r>
    <r>
      <rPr>
        <sz val="11"/>
        <color indexed="8"/>
        <rFont val="Calibri"/>
        <family val="2"/>
      </rPr>
      <t>tione-Monitoraggio ai fini preventivi e di controllo di inneschi o di situazioni di potenziali inneschi. Strumentazione che potrà essere assegnata ad OdV, VVF o utilizzata direttamente dall’Agenzia.</t>
    </r>
  </si>
  <si>
    <t>Richiesta  DCP ID 6018  Implementazione delle stazioni in telemisura esistenti con sensori a supporto della valutazione del rischio incendi: termometri, anemometri. Richiesta CUFAA id 6003  similare di servzio di rianalisi dati meteo su reti WMO</t>
  </si>
  <si>
    <t>Potenziamento del sistema di videosorveglianza remota di siti e aree valutate strategiche e/o sensibili all’innesco e propagazione degli incendi boschivi</t>
  </si>
  <si>
    <t>Potenziamento e aggiornamento del sistema di radiocomunicazione in emergenza a supporto del rischio incendi</t>
  </si>
  <si>
    <t>Potenziamento del sistema di monitoraggio degli incendi boschivi con droni</t>
  </si>
  <si>
    <t>Implementazione di software per la mappatura ed elaborazione/ processamento delle immagini relative alle aree percorse dal fuoco e ai presumibili punti di innesco e percorsi di propagazione</t>
  </si>
  <si>
    <t>L'attuale sistema di monitoraggio e sorveglianza in tempo reale è funzionale alla gestione e conduzione del sistema di allertamento regionale per il rischio idrogeologico e idraulico ai fini di protezione civile ed è dotato di poco più di 400 stazioni periferiche di rilevamento, strumentate con più di 810 sensori, fra cui 377 pluviometri, 144 termometri, 88 idrometri, 37 anemometri, 79 igrometri e altri sensori (radiometri, barometri, etc.).
I dati rilevati sono trasmessi in tempo reale alle centrali di elaborazione e archiviazione e sono utilizzati per il supporto decisionale ai fini di protezione civile nelle situazioni di criticità attese e/o in atto sul territorio regionale.</t>
  </si>
  <si>
    <t>Campania - Scheda raccolta dati  DL120-2021</t>
  </si>
  <si>
    <t>Potenziamento del sistema di videosorveglianza, con trasmissione, al centro operativo di controllo regionale, in streaming delle immagini telerilevate, condivise con ulteriori soggetti istituzionali preposti alla lotta attiva agli incendi boschivi (Carabinieri forestali, Vigili del Fuoco, Comunità Montane, etc.)</t>
  </si>
  <si>
    <t>Potenziamento e aggiornamento del sistema di radiocomunicazione in emergenza a supporto del rischio incendi boschivi</t>
  </si>
  <si>
    <t>Implementazione del sistema di monitoraggio OMIRL (Osservatorio MeteIdrologico Regione Liguria) infittimento rete.Infittire e potenziare la sensoristica e rendere più solida la trasmissione dei dati registrati in tempo reale delle stazioni della rete Regionale. L’acquisizione di ulteriori stazioni meteo automatiche complete (dotate di anemometro, termometro, igrometro, scheda di acquisizione, memorizzazione e trasmissione dati, sistema di alimentazione a batteria e pannello solare) ed il potenziamento ed aggiornamento della sensoristica già disponile ha una doppia valenza:
consente di meglio caratterizzare le condizioni metereologiche locali predisponenti gli incendi boschivi, in particolare umidità dell’aria, temperatura e vento, migliorando l’affidabilità della previsione (dati dinamici per il modello di previsione); permette di migliorare l’attività di monitoraggio sul territorio.
 Potenziare la componente hardware</t>
  </si>
  <si>
    <t>Richiesta  DCP ID 6018  Implementazione delle stazioni in telemisura esistenti con sensori a supporto della valutazione del rischio incendi: termometri, anemometri. Richiesta CUFAA id 6003  similare di servzio di rianalisi dati meteo su reti WMO
Stima proposta 330.864</t>
  </si>
  <si>
    <t>Richiesta  DCP ID 6018  Implementazione delle stazioni in telemisura esistenti con sensori a supporto della valutazione del rischio incendi: termometri, anemometri. Richiesta CUFAA id 6003  similare di servzio di rianalisi dati meteo su reti WMO -Scoprporare costi
COPERTO DA ITALIAMETEO</t>
  </si>
  <si>
    <t>Richiesta  DCP ID 6018  Implementazione delle stazioni in telemisura esistenti con sensori a supporto della valutazione del rischio incendi: termometri, anemometri. Richiesta CUFAA id 6003  similare di servzio di rianalisi dati meteo su reti WMO
COPERTO ITALIAMETEO</t>
  </si>
  <si>
    <t>Droni e relativo software di gestione</t>
  </si>
  <si>
    <t>Stazioni di rilevamento/monitoraggio e sorveglianza; termocamere di rilevamento di punti sensibili (es : linee ferroviarie); ivi compreso lo studio relativo al loro posizionamento</t>
  </si>
  <si>
    <t>Friuli Venezia Giulia - Scheda raccolta dati  DL120-2021</t>
  </si>
  <si>
    <t>Miglioramento del sistema previsionale “RISICO” (bollettini di pericolosità da incendi boschivi), PROPAGATOR (simulatore di propagazione dell’incendio boschivo), AUTOBAM (stima delle aree percorse da fuoco) attraverso l’affinamento (aggiornamento e maggiore dettaglio) dei dati di input, sia “statici” (es. cartografia d’uso del suolo) che “dinamici” (es. infittimento rete anemometrica),almeno nelle aree più critiche per gli incendi.
L’esigenza di potenziamento dei sistemi di previsione attuali deriva:
1. dalla necessità di dispiegare la piena potenzialità dei modelli (RISICO e PROPAGATOR) con dati di input, sia “statici” che “dinamici” più aggiornati, a scala di maggiore dettaglio, per esempio con una cartografia d’uso del suolo aggiornata e di maggiore dettaglio rispetto a quella (CORINE Land Cover) disponibile oggi, almeno per le aree più critiche per gli incendi.
2. adeguare la modellistica (e i dati di input) a scenari sempre più frequenti a causa dei cambiamenti climatici e alla progressiva perdita di gestione (non solo forestale) del territorio.
3. l’esigenza, a fronte della complessità dei fattori in gioco, di rendere tali modelli sempre più diffusi, disponibili e user friendly per una pluralità di utenti.
4. l’esigenza di disporre di un sistema automatico per l’aggiornamento della statistica in near real time delle aree percorse dal fuoco a scala regionale. Supportare la definizione delle aree percorse dal fuoco per il catasto</t>
  </si>
  <si>
    <r>
      <t>Catasto incendi</t>
    </r>
    <r>
      <rPr>
        <sz val="9"/>
        <rFont val="Calibri"/>
        <family val="2"/>
      </rPr>
      <t xml:space="preserve">
Preparazione dei poteri sostitutivi della  regione ex. Art. 3 c.2 DL 120/2021
Si rileva quanto mai opportuno utilizzare quanto disponibile dalla Regione presso le proprie banche dati territoriali, integrarlo con il catasto SIM ed implementando la struttura dell'</t>
    </r>
    <r>
      <rPr>
        <b/>
        <sz val="9"/>
        <rFont val="Calibri"/>
        <family val="2"/>
      </rPr>
      <t xml:space="preserve">applicativo  PESER (acronimo di Pianificazione ed Esercitazioni elaborato da CSI Piemonte per la Protezione Civile Regionale) per consentire ai Comuni:
- Una più snella gestione del Catasto Comunale degli incendi boschivi previsto dalla L.353/2000;
- L'aggiornamento dei propri Piani Comunali di Protezione civile con particolare attenzione al rischio di incendio di interfaccia;
- La migliore valutazione della collocazione delle aree di emergenza in funzione anche del rischio di incendio di interfaccia
</t>
    </r>
  </si>
  <si>
    <t xml:space="preserve">Revisione del servizio incendiweb
Attualmente  il sistema di gestione dei dati relativi agli incendi boschivi risente dell'obsolescenza tecnica delle piattaforme e dei programmi utilizzati. Occorre aggiornare il visualizzatore  dei dati per renderlo più snello e di facile consultazione e consentire anche la gestione delle informazioni sui singoli eventi e delle modalità di intervento. Tale ammodernamento  è richiesto anche per consentire di recepire e gestire i dati provenienti da immagini satellitari o aeree, terrestri, informazioni meteo, e quanto verrà prodotto nel prossimo futuro dai progetti europei di settore attualmente in corso.
</t>
  </si>
  <si>
    <r>
      <t>Revisione/rifacimento della parte AIB dell'applicativo Dighe e Invasi -
Recepimento aggiornamenti condizioni punti acqua AIB realizzati da Regione Piemonte, Comunità Montane e Comuni. Conseguentemente occorre rendere l'applicativo gestionale in grado di gestire meglio i dati via via aggiornati e rendere possibile una più facile compilazione e consultazione</t>
    </r>
    <r>
      <rPr>
        <b/>
        <sz val="9"/>
        <rFont val="Calibri"/>
        <family val="2"/>
      </rPr>
      <t xml:space="preserve">
</t>
    </r>
  </si>
  <si>
    <t>Liguria - Scheda raccolta dati  DL120-2021</t>
  </si>
  <si>
    <t xml:space="preserve">Strumenti valutazione rischio 
Indici di pericolo
</t>
  </si>
  <si>
    <t>Lombardia  - Scheda raccolta dati  DL120-2021</t>
  </si>
  <si>
    <t>DPC  - id Richiesta 6021- Scorporare costo</t>
  </si>
  <si>
    <t xml:space="preserve">Prodotti satellitari </t>
  </si>
  <si>
    <t>scoprporare costi - già CNVVF -Scheda raccolta dati DL120-2021 FA Richiesta per sistema di gestione incendi in real time ID 6039
DPC -Sviluppo, implementazione e manutenzione operativa di un sistema di rete continuo con sw per il processamento ed archiviazione di immagini provenienti da satelliti, videocamere o droni id 6028</t>
  </si>
  <si>
    <t xml:space="preserve">Sensori combustibile </t>
  </si>
  <si>
    <t>id 6006 dcp richesta  DPC Impletazione rete di sensori e sw per umidità del combusitbile - scorporare</t>
  </si>
  <si>
    <t>Sensori meteo</t>
  </si>
  <si>
    <t>Revisione Piano AIB (triennale)</t>
  </si>
  <si>
    <t>Scorporare costo della pianifcazione triennale
VALUTARE AMMISSIBILITA'</t>
  </si>
  <si>
    <t xml:space="preserve">Sviluppo software di gestione delle allerte incendi e meteo-idrogeologiche </t>
  </si>
  <si>
    <t>Marche  - Scheda raccolta dati  DL120-2021</t>
  </si>
  <si>
    <t xml:space="preserve">Raffittimento della rete sensoristica idro-meteo-pluviometrica </t>
  </si>
  <si>
    <t>Marche - Scheda raccolta dati  DL120-2021</t>
  </si>
  <si>
    <t>Richiesta  DCP ID 6018  Implementazione delle stazioni in telemisura esistenti con sensori a supporto della valutazione del rischio incendi: termometri, anemometri. 
COPERTO ITALIAMETEO</t>
  </si>
  <si>
    <t xml:space="preserve">Realizzazione di nuovi siti per ponti radio per aumentare la copertura e sostituzione di alcuni apparati obsoleti del Sistema Integrato Radio Telecomunicazioni e Video sorveglianza (SIRTEV) della Regione Marche </t>
  </si>
  <si>
    <t xml:space="preserve">Acquisto apparati radio portatili, veicolari, terra bordo terra e sostituzione postazioni fisse con installazioni nuovi apparati
</t>
  </si>
  <si>
    <t>Costo complessivo da scorporare</t>
  </si>
  <si>
    <t xml:space="preserve">Acquisto e installazione nuove telecamere e addestramento piloti droni </t>
  </si>
  <si>
    <t xml:space="preserve">Acquisto e installazione di sensori di umidità del terreno e sviluppo di modellistica </t>
  </si>
  <si>
    <t>DPC id richiesta 6018 
CUFAA id richiesta 6010</t>
  </si>
  <si>
    <t xml:space="preserve">Acquisto apparati hardware e software di gestione dei sistemi di videosorveglianza </t>
  </si>
  <si>
    <r>
      <t>Sistema previsionale di supporto al coordinamento della lotta attiva</t>
    </r>
    <r>
      <rPr>
        <sz val="9"/>
        <rFont val="Calibri"/>
        <family val="2"/>
      </rPr>
      <t xml:space="preserve">
Sistema informativo di supporto alle attività della SOUP per il coordinamento dei Direttori delle Operazioni di Spegnimento (DOS) durante il verificarsi di grandi incendi e/o incendi multipli. Ilsistema fornirà informazioni rilevanti per il processo decisionale delle attività di lotta attiva (es. previsione del potenziale di propagazione dell'incendio, accessibilità, collocazione delle opportunità di lotta attiva, priorità di protezione di elementi territoriali vulnerabili, presenza di fattori limitanti, disponibilità e collocazione
delle risorse per la lotta attiva).Il sistema dovrà armonizzare e integrare i livelli informativi disponibili in Regione Piemonte e predisporre un metodo di calibrazione­ validazione dei modelli di previsione del comportamento, sviluppati nell'ambito del presente piano (es. carta dei modelli di combustibile), che consenta di migliorare nel tempo l'affidabilità delle previsioni del potenziale di incendio, utile anche   per la   pianificazione territoriale (
</t>
    </r>
  </si>
  <si>
    <r>
      <t xml:space="preserve">rendere user friendly i prodotti evidenziati in modo tale da fornire a più utenti i risultati di </t>
    </r>
    <r>
      <rPr>
        <b/>
        <sz val="11"/>
        <color indexed="52"/>
        <rFont val="Calibri"/>
        <family val="2"/>
      </rPr>
      <t>modelli complessi.</t>
    </r>
  </si>
  <si>
    <r>
      <t xml:space="preserve">previsto affidamento inizio 2022 e termine prestazioni 2022  - Richiesta su PNOT
</t>
    </r>
    <r>
      <rPr>
        <b/>
        <sz val="9"/>
        <rFont val="Calibri"/>
        <family val="2"/>
      </rPr>
      <t>Stima proposta 1.000.000</t>
    </r>
  </si>
  <si>
    <r>
      <t xml:space="preserve">Realizzazione di un sistema di stazioni per la rilevazione in tempo reale dell'umidità del suolo - Costituzione di una rete base di circa </t>
    </r>
    <r>
      <rPr>
        <b/>
        <sz val="9"/>
        <rFont val="Calibri"/>
        <family val="2"/>
      </rPr>
      <t>30 stazioni. Motivazione: Inserimento delle informazioni acquisite nella catena previsionale AIB.</t>
    </r>
  </si>
  <si>
    <r>
      <t>Acquisizione dati lidar ad alta definizione per DEM e DTS territorio Regione Sardegna Motivazione Supporto ad attivi</t>
    </r>
    <r>
      <rPr>
        <b/>
        <sz val="15"/>
        <color indexed="8"/>
        <rFont val="Calibri"/>
        <family val="2"/>
      </rPr>
      <t>tà di modellazione. Costruzione carta delle pendenze, carta di acclività ed esposizione da integrare nei modelli di previsione.</t>
    </r>
  </si>
  <si>
    <r>
      <t>Implementazione rete radio regionale - estensione rete attuale
Motivazione: Estensione dell’attua</t>
    </r>
    <r>
      <rPr>
        <b/>
        <sz val="11"/>
        <color indexed="52"/>
        <rFont val="Calibri"/>
        <family val="2"/>
      </rPr>
      <t>le rete radio con nuovi ulteriori punti di diffusione nelle aree più carenti e potenziamento della dorsale</t>
    </r>
  </si>
  <si>
    <t>TABELLA COSTI SCORPORATI</t>
  </si>
  <si>
    <t>Sostituzione e potenziamento dispositivi per l’individuazione e il rilievo delle superfici percorse dal fuoco (GPS, droni)</t>
  </si>
  <si>
    <t>Migliorare l’operatività del personale che effettua i rilievi sulle superfici percorse dal fuoco per l’aggiornamento della statistica degli incendi, in particolare in ambienti impervi e di difficile accesso (montagna), al fine di ottenere i dati con maggiore tempestività e precisione.</t>
  </si>
  <si>
    <t>TABELLA COSTI SCORPORATI
Richiesta DPC ID6018 su Creazione archivio centralizzato APF-  ID 6010 CUFAA -Sulle APF avviato il progetto del Geoportale Incendi Boschivi del CC CUFAA</t>
  </si>
  <si>
    <t>Realizzazione di software per l’analisi del territorio finalizzata alla prevenzione e lotta attiva degli incendi boschivi</t>
  </si>
  <si>
    <t>Ottimizzare la gestione informatica di dati alfanumerici e territoriali con finalità multiple (pianificazione, gestione operativa degli interventi, catasto delle superfici percorse dal fuoco, ostacoli al volo, statistica)</t>
  </si>
  <si>
    <t>Prsente nella scheda  DL 120/2021  la tabella con i costi scorporati</t>
  </si>
  <si>
    <t>messa a disposizione dei prodotti per il calcolo e previsione indice rischio incendi in modo più facile e veloce tramite applicazioniweb che consentano di ottenere tutte le informazioni relative all'area, ai valori degli indici e ai livelli di pericolo previsti i vari giorni, per meglio facilitare l'utilizzo.</t>
  </si>
  <si>
    <t>Piemonte  - Scheda raccolta dati  DL120-2021</t>
  </si>
  <si>
    <t>Aggiornamento delle soglie di livello di pericolo e calcolo del livello dì pericolo incendi non più per aggregazione di più Comuni limitrofi (ex comunità montane) ma per porzioni di territorio a maggior dettaglio, utilizzando un grigliato ad alta risoluzione al fine di rendere evidenti le variazioni di indice a scala subcomunale e di versante</t>
  </si>
  <si>
    <t xml:space="preserve">€ 12.461 (pluriennale per personale) + € 15.000 (pluriennale per Hd e Sw)
</t>
  </si>
  <si>
    <t>Implemento rete anemometri (n.10)</t>
  </si>
  <si>
    <t>Dati</t>
  </si>
  <si>
    <t>Serie storica di immagini delgi ultimi 40 anni - costo pluriennale</t>
  </si>
  <si>
    <r>
      <rPr>
        <sz val="11"/>
        <color indexed="8"/>
        <rFont val="Calibri"/>
        <family val="2"/>
      </rPr>
      <t>Flotta distribuita droni corpo permanente - L’evoluzione degli incendi boschivi dipende in gran parte dalla possibilità di individuare il prima possibile il focolaio di innesco. Un sistema di droni distribuiti sul territorio e pilotabili da una centrale operativa sempre presidiata permette di avere immediatamente la situational awareness necessaria per indirizzare al meglio le risorse disponibili. L’intera infrastruttura risulta inoltre utile per altre finalità e quindi si caratterizza per la sua versatilità.</t>
    </r>
  </si>
  <si>
    <t>PER CNVFF - importo complessivo 1.000.000 :
Sviluppo stazione pilotaggio e
installazione due siti - € 150.000 - 2022
Installazione otto siti - € 450.000 - 2023
Completamento rimanenti rimanenti siti € 400.000 - 2024
Stima proposta 1.000.000</t>
  </si>
  <si>
    <r>
      <t>Software Riconoscimento Focolaio Corpo Permanente - La possibilità di impiegare attivamente una
flotta di te</t>
    </r>
    <r>
      <rPr>
        <b/>
        <sz val="11"/>
        <color indexed="52"/>
        <rFont val="Calibri"/>
        <family val="2"/>
      </rPr>
      <t>lecamere già installate sul territorio permette un early detection del focolaio, nonché una prima localizzazione di massima che poi dovrà essere verificata e confermata dal drone -Sviluppo software di interfaccia e sistema machine learning per detection rapida</t>
    </r>
  </si>
  <si>
    <r>
      <t xml:space="preserve">su 2022 già acquistato?
</t>
    </r>
    <r>
      <rPr>
        <b/>
        <sz val="9"/>
        <rFont val="Calibri"/>
        <family val="2"/>
      </rPr>
      <t>Stima proposta 70.000</t>
    </r>
  </si>
  <si>
    <r>
      <t xml:space="preserve">da inserire nel piano speditivo nell’esercizio 2022 - 2024
</t>
    </r>
    <r>
      <rPr>
        <b/>
        <sz val="9"/>
        <rFont val="Calibri"/>
        <family val="2"/>
      </rPr>
      <t>Stima proposta 455.000</t>
    </r>
  </si>
  <si>
    <t>sistema di telecomunicazione dedicato, con tipologia mesh in modo tale che possa interfacciarsi facilmente con le varie infrastrutture già presenti ed essere allo stesso tempo resiliente: realizzazione rete mesh</t>
  </si>
  <si>
    <t>sistema di telecomunicazione dedicato, con tipologia mesh in modo tale che possa interfacciarsi facilmente con le varie infrastrutture già presenti ed essere allo stesso tempo resiliente: radio mesh portatili</t>
  </si>
  <si>
    <t>La proposta non è valutabile. Nella richiesta sono incluse: 10 stazioni monitoraggio frane (€ 3.750.000 a fronte di un investimento ISPRA per 11 stazioni pari a € 1.500.000)</t>
  </si>
  <si>
    <t>Richiesta frane da ricondurre a ISPRA</t>
  </si>
  <si>
    <t>4 accelerometri</t>
  </si>
  <si>
    <t>Integrazione della Stazione di Termoli Porto (ondametrica su molo) con boa ondametrica.</t>
  </si>
  <si>
    <t>WP.01-T.01e</t>
  </si>
  <si>
    <t>Ricezione dati da satelliti meteorologici</t>
  </si>
  <si>
    <t xml:space="preserve">Dati primari: implementazione di un sistema centrale di ricezione in tempo reale, archiviazione ed elaborazione dei dati satellitari ad uso meteorologico. 
Prodotti derivati: interfacciamento e connessione con altre piattaforme per lo scambio di prodotti/servizi derivati dai dati primari (Mirror Copernicus, EUMETSAT, altri enti meteo).
</t>
  </si>
  <si>
    <t>A carico progetto MiTE</t>
  </si>
  <si>
    <t xml:space="preserve">Dati primari: implementazione di un sistema centrale  di ricezione in tempo reale, archiviazione ed elaborazione dei dati satellitari ad uso meteorologico. 
Prodotti derivati: interfacciamento e connessione con altre piattaforme per lo scambio di prodotti/servizi derivati dai dati primari (Mirror Copernicus, EUMETSAT, altri enti meteo).
</t>
  </si>
  <si>
    <t>Ricevitore satellitare dvb-s2 compatibile con sistema eumetcast di eumetsat</t>
  </si>
  <si>
    <t>WP.01-T.01f</t>
  </si>
  <si>
    <t>Osservatorio CO2 e altri composti climalteranti</t>
  </si>
  <si>
    <t>A) Analizzatore di Protossido di Azoto N2O B) Stazione micrometeorologica Eddy Covariance costituita da analizzatore di gas a sistema aperto, anemometro ultrasonico tridimensionale, radiometro netto, sistema automatico per l'acquisizione in continuo della riflettanza della canopy, più la necessaria sensoristica associata per misure ancillari (sistema portatile per la misura puntuale degli scambi gassosi a livello fogliare, sistema automatico di misura dei flussi di carbonio tra suolo e atmosfera), supporti meccanici, sistema di acquisizione dati e di alimentazione. Piranometri in classe A 1 Radiometro UV-A / UV-B 1 Radiometro PAR 1 Traliccio per allocazione sensori meteo 2 Webcam e relativo sistema di gestione/visualizzazione Da cedere, previa convenzione al CNR-Institute of Atmospheric Pollution Research di Rende (CS)</t>
  </si>
  <si>
    <t xml:space="preserve">Disponibilità ad ospitare un sistema di rilevamento nel nordest italiano che contempli anche CH4 utilizzando postazioni meteo già esistenti. Valorizzazione del sito di monitoraggio del Monte Zoncolan in FVG. </t>
  </si>
  <si>
    <t>Partecipazione con CNR e AM all'Osservatorio nazionale su CO2 e altri composti clima-alteranti” di Monte Cimone al fine di garantire il flusso continuo dei dati relativi all’evoluzione dei composti climalteranti, anche con riferimento ai contesti istituzionali e di negoziazione internazionale.</t>
  </si>
  <si>
    <t>WP.02-T.02a</t>
  </si>
  <si>
    <t>Modellistica meteorologica, marino-oceanografica operative, e valutazioni climatologiche</t>
  </si>
  <si>
    <t>Modelli di previsione a brevissimo termine o “nowcasting” (0-6 ore)</t>
  </si>
  <si>
    <t>Modelli previsionali meteo</t>
  </si>
  <si>
    <t>Richiesta da ricondurre a ItaliaMeteo</t>
  </si>
  <si>
    <t>Modelli</t>
  </si>
  <si>
    <t>Potenziamento della componente software, già implementata da Fondazione CIMA per il DPC e alcune Regioni (es. Lazio, Liguria, Puglia) Il costo complessivo è stimato in € 100.000</t>
  </si>
  <si>
    <t>Richieste  da ricondurre a DPC</t>
  </si>
  <si>
    <t>Sviluppo di software a valenza nazionale. Richiesto finanziamento per lavoro intellettuale - Potenziamento di personale interno o di ditte esterne da dislocare presso gli enti meteo</t>
  </si>
  <si>
    <t>Sviluppo di strumenti previsionali basati sull'utilizzo congiunto di dati osservati in real time e algoritmi per la previsione del loro andamento nell'immediato futuro (preceduto nel breve termine da ricognizione degli strumenti esistenti, valutazione e utilizzo di uno o più strumenti modellistici, adesione a gruppi di sviluppo nazionali/europei).Strumenti previsionali operativi per la miglior previsione di dettaglio dei fenomeni meteo (intensi e non) nell'orizzonte temporale delle ore, con risoluzione spazio/temporale paragonabile alla rete osservativa radar e refresh almeno ogni 3 ore</t>
  </si>
  <si>
    <t>WP.02-T.02b</t>
  </si>
  <si>
    <t>Modelli di previsione a medio-lungo termine (giornaliero, mensile, stagionale)</t>
  </si>
  <si>
    <t>Ricognizione, selezione e implementazione operativa di un set di modelli meteorologici, marino-oceanografici previsionali a diverse scale spaziali e su diversi orizzonti temporali (giornaliero, mensile e stagionale), anche tramite adesione a gruppi di sviluppo nazionali/europei</t>
  </si>
  <si>
    <t>Sviluppo di strumenti previsionali afflussi-deflussi che coniughino metodologie tecnico-empiriche di largo uso e modelli tecnico-scientifici fisicamente basati per il calcolo dell'infiltrazione nei suoli e che impieghino dati di precipitazione osservati e previsti in real time per la definizione della risposta idrologica (concentrazione dei deflussi nel reticolo idrografico) dei bacini regionali non strumentati</t>
  </si>
  <si>
    <t>Richiesta idro da ricondurre a ISPRA</t>
  </si>
  <si>
    <t>Ricognizione, selezione e implementazione operativa di un set di modelli meteorologici, marino-oceanografici previsionali a diverse scale spaziali e su diversi orizzonti temporali (giornaliero, mensile e stagionale), anche tramite adesione a gruppi di sviluppo nazionali/europei.Set di modelli numerici di riferimento per la previsione meteorologicae alle diverse scale spaziali e temporali:
- risoluzione spaziale: almeno un modello idrostatico ad alta risoluzione spaziale (passo di griglia con dimensione lineare ~ 10 km) e almeno un modello non idrostatico ad altissima risoluzione (passo di griglia con dimensione lineare ~ km);
- orizzonte temporale: giornaliero, mensile, stagionale ------ Set di modelli numerici di riferimento per la previsione marina alle diverse scale spaziali e temporali:
- risoluzione spaziale: passo di griglia ~ 10 km in acqua profonda e ) e ~ 250m sulle coste;
- orizzonte temporale: giornaliero, mensile</t>
  </si>
  <si>
    <t>ok progetto nazionale;
da valutare, ad incremento: n. 5 licenze modelli meteo da implementare sulla piattaforma Synergie per una durata di 4 anni</t>
  </si>
  <si>
    <t>WP.02-T.02c</t>
  </si>
  <si>
    <t>Modelli climatologici</t>
  </si>
  <si>
    <t>Ricognizione/sviluppo di un modello climatologico, per l'analisi degli andamenti atmosferici sul lungo periodo e la simulazione degli scenari futuri in funzione delle strategie di contrasto al cambiamento climatico adottate/adottabili</t>
  </si>
  <si>
    <t>Collaborazione con Enti Meteo che sviluppano modelli climatologici, per l'analisi degli andamenti atmosferici sul lungo periodo e la simulazione degli scenari futuri in funzione delle strategie di contrasto al cambiamento climatico adottate/adottabili</t>
  </si>
  <si>
    <t xml:space="preserve">Modelli </t>
  </si>
  <si>
    <t>Definizione di algoritmi dedicati alla previsione probabilistica delle volumetrie immissarie nei laghi artificiali sulla base delle diverse previsioni numeriche meteorologiche fornite da diversi modelli o corse dello stesso modello e su modelli di trasformazione di afflussi meteorici in deflussi superficiali</t>
  </si>
  <si>
    <t>ok progetto nazionale</t>
  </si>
  <si>
    <t>WP.02-T.02d</t>
  </si>
  <si>
    <t>Data Assimilation</t>
  </si>
  <si>
    <t>Ricognizione e sviluppo operativo di tecniche avanzate di assimilazione di dati meteo e marino oceanografici misurati all'interno dei modelli numerici meteorologici e marini, allo scopo di migliorare la qualita' della previsione finale</t>
  </si>
  <si>
    <t>Utilizzo degli input meteo necessari alla modellistica per la definizione del rischio idrogeologico incombente</t>
  </si>
  <si>
    <t>Ricognizione e sviluppo operativo di tecniche avanzate di assimilazione di dati meteo e marino oceanografici misurati all'interno dei modelli numerici meteorologici e marini, allo scopo di migliorare la qualita' della previsione finale.Adozione di uno schema di Assimilazione Dati che utilizzi il maggior numero di osservabili meteorologiche, e meteo marine, sia da remote sensing che da reti a terra</t>
  </si>
  <si>
    <t>WP.02-T.02e</t>
  </si>
  <si>
    <t>Ensemble Forecasting</t>
  </si>
  <si>
    <t>Ricognizione e scelta di modelli meteo e marini e algoritmi dedicati alla previsione probabilistica del tempo: a partire dalle diverse previsioni numeriche deterministiche fornite da diversi modelli o corse dello stesso modello, tali tecniche forniscono una probabilita' di accadimento dei fenomeni meteo, fornendo un'informazione ad alto valore aggiunto</t>
  </si>
  <si>
    <t>Ricognizione e scelta di modelli meteo e marini e algoritmi dedicati alla previsione probabilistica del tempo: a partire dalle diverse  previsioni numeriche deterministiche fornite da diversi modelli o corse dello stesso modello, tali tecniche forniscono una probabilita' di accadimento dei fenomeni meteo, fornendo un'informazione ad alto valore aggiunto</t>
  </si>
  <si>
    <t>Ricognizione e scelta di modelli meteo e marini e algoritmi dedicati alla previsione probabilistica del tempo: a partire dalle diverse previsioni numeriche deterministiche fornite da diversi modelli o corse dello stesso modello, tali tecniche forniscono una probabilita' di accadimento dei fenomeni meteo, fornendo un'informazione ad alto valore aggiunto.Limited Area Model Ensemble: sistema con almeno 50 corse di uno stesso modello LAM, convection resolving.
Multimodel Ensemble: algoritmo che utilizza una decina di diversi modelli LAM, gia' disponibili presso diversi servizi meteo locali/nazionali - Sviluppo di algoritmi che utilizzino i diversi modelli deterministici marini disponibili</t>
  </si>
  <si>
    <t>WP.02-T.02f</t>
  </si>
  <si>
    <t>Interfaccia con altre catene modellistiche di settore</t>
  </si>
  <si>
    <t>Predisposizione degli input meteo necessari a modellistica in uso presso altri settori.
Esempi:
qualita’ dell’aria, rischio idrogeologico, incendi boschivi, ondate di calore, dispersione in mare, gestione risorsa idrica, produzione energie alternative, ecc.</t>
  </si>
  <si>
    <t>Predisposizione degli input meteo necessari a modellistica in uso presso altri settori.
Esempi:
qualita’ dell’aria, rischio idrogeologico, incendi boschivi, ondate di calore, dispersione in mare, gestione risorsa idrica, produzione energie alternative, ecc..Sviluppo di interfaccia (almeno due) per la fornitura degli OUTPUT da modelli previsionali meteo come INPUT a modellistica di altri settori che necessita di variabili meteo.
Definizione di uno standard per la fornitura che garantisca la maggiore interoperabilità dei dati meteo previsionali prodotti, a supporto di altri settori di attivita'.</t>
  </si>
  <si>
    <t>WP.03-T.03a</t>
  </si>
  <si>
    <t>Sale Operative di previsione</t>
  </si>
  <si>
    <t>Realizzazione sala operativa nazionale di previsione da ubicarsi in locali da richiedere in comodato gratuito ad RFI ubicati presso la Stazione Ferroviaria di Cosenza (circa 450 mq) operando il loro adeguamento funzionale dello sviluppo planimetrico e conseguente ristrutturazione (Rif. WP.03 Sale Operative nazionali di previsione)</t>
  </si>
  <si>
    <t>Potenziamento rete internet integrata con ADSL/wifi in fibra ad alta capacità (per ridondanza rispetto a rete internet via cavo) per gestione acquisizione video e immagini;
Reti di collegamento "sicuro" ad alta capacità tra sala operativa di monitoraggio Centro Funzionale con la sala operativa di ProtCiv.</t>
  </si>
  <si>
    <t>UPS per garantire continuità sala previsioni e uffiic primo piano, comprensivo cablaggio nuove linee</t>
  </si>
  <si>
    <t>Reti di collegamento "sicuro" via radio tra centro Primario di Pisa e centro Secondario di Firenze (TIX) UPS per garantire operatività alla sala Meteo Operativa con relativi apparati di connettività internet principale e di backup</t>
  </si>
  <si>
    <t>UPS per garantire continuità sala previsioni comprensivo cablaggio nuove linee</t>
  </si>
  <si>
    <t>Potenziamento rete internet integrata con ADSL/wifi in fibra ad alta capacità (per ridondanza rispetto a rete internet via cavo)
Reti di collegamento "sicuro" via radio ad alta capacità tra sala operativa di monitoraggio operativo con la sala operativa di PC</t>
  </si>
  <si>
    <t>WP.03-T.03b</t>
  </si>
  <si>
    <t>Aggiornamento e messa in rete delle reti ondametriche e mareografiche e geodetiche esistenti di proprieta' di servizi meteorologici regionali/nazionali.
Adozione di standard osservativi e di trasmissione comuni.</t>
  </si>
  <si>
    <t>Mappe della suscettività al fuoco della vegetazione a più elevata risoluzione spaziale ed a diverse scale temporali (giornaliera, stagionale, substagionale) per migliorare il sistema di gestione e mettere in atti staregie di mitigazione prima degli eventi attesi</t>
  </si>
  <si>
    <t>Basilicata - Scheda raccolta dati  DL120-2021</t>
  </si>
  <si>
    <t>DPC id richiesta 6016 Modelistica previsionale per la stima probabilistica della suscettività agli incendi boschvi</t>
  </si>
  <si>
    <t>Propagazione fronte di fiamma</t>
  </si>
  <si>
    <t>Informazioni durante la fase di emergenza sulla espansione del fronte di fiamma (considerando un ensamble di modelli anche di previsioni meteo) per supportare efficacemente le squadre in azioni a terra</t>
  </si>
  <si>
    <t>DPC richiesta ID 6024-6028 
Sistema per la mappatura dei punti di innesco e stima delle superfici potenzialmente percorse dal fuoco</t>
  </si>
  <si>
    <t>Miglioramento della mappatura settimanale delle aree percorse dal fuoco e della stima near real time della fire severity per avere le info in tempo reale per azioni di mitigazione del danno da mettere in atto immediatamente subito dopo l’evento</t>
  </si>
  <si>
    <t>Richiesta DPC ID6018 su Creazione archivio centralizzato APF-  ID 6010 CUFAA -Sulle APF avviato il progetto del Geoportale Incendi Boschivi del CC CUFAA</t>
  </si>
  <si>
    <t>(Aggiornamento carta Corine Land cover) Rimappatura della destinazione d’uso del suolo mediante elaborazione di immagini satellitari/aeree all’uopo acquisite ed attività di campo</t>
  </si>
  <si>
    <t>Calabria  - Scheda raccolta dati  DL120-2021</t>
  </si>
  <si>
    <t>Potenziamento del sistema di monitoraggio e rilevamento meteorologico in tempo reale, attraverso l’ampliamento dei sensori utili alla previsione del rischio incendi e implementazione moduli specifici per l’elaborazione del rischio in tempo reale</t>
  </si>
  <si>
    <t>Allestimento nuova sala situazioni e monitoraggio presso nuova sede con n° 1 videowall n° 6 video per multimonitor monitoraggio e nuova dotazione PC di sala</t>
  </si>
  <si>
    <t>Allestimento degli spazi principali e accessori, anche ai fini del servizio h24.
Installazione dei dispositivi tecnologici per la visualizzazione sinottica e georeferenziata di grandi moli di informazioni.</t>
  </si>
  <si>
    <t>2 postazioni PC con quadrimonitor con alte prestazioni computazionali e di scheda grafica per gestire dati modellistici, cartografici e di rilievi a campo</t>
  </si>
  <si>
    <t>Nuove postazioni di calcolo e di visualizzazione per la Sala Meteo, inclusa una matrice di schermi a parete con postazione di regia.</t>
  </si>
  <si>
    <t>Aggiornamento Hardware della Sala di Monitoraggio del CFD-Idro</t>
  </si>
  <si>
    <t xml:space="preserve">1 schermo molto grande per la proiezione delle situazioni meteo-sinottiche ed effetti al suolo (satellite, precipitazione, stato dei dissesti, reti osservative, radar, pannelli webcam, etc)
4 postazioni PC con monitor doppi grandi per una ottimale gestione delle procedure e dei dati meteo della sala operativa con una dettagliata visualizzazione delle mappe sinottiche.
</t>
  </si>
  <si>
    <t>6 Workstation ad alte prestazioni grafiche e computazionali con quadri monitor 16:9 o doppio monitor curvo da 34”, per l’utilizzo di applicativi grafici (mappe, GIS, ...) in fase di previsione e monitoraggio dei fenomeni</t>
  </si>
  <si>
    <t>4 grandi schermi per la proiezione delle situazioni meteo-sinottiche ed effetti al suolo (satellite, precipitazione, stato dei dissesti, reti osservative, radar, pannelli webcam, etc)
2 postazioni PC per gestione dei sinottici della sala operativa
2 postazioni PC con quadrimonitor con alte prestazioni computazionali e di scheda grafica per gestire dati modellistici, cartografici e di rilievi a campo 
20 sedute per operatori di sala</t>
  </si>
  <si>
    <t>WP.03-T.03c</t>
  </si>
  <si>
    <t>Applicativi per l’elaborazione di prodotti previsionali</t>
  </si>
  <si>
    <t>Potenziamento del sistema di radiocomunicazione in emergenza a fini di contrasto del rischio incendi boschivi e adeguamento delle comunicazioni TBT alle modifiche normative intervenute (nota DPC prot. n. DPC/EME/11858 del 09/03/2021), attraverso l’acquisto di radio TBT a norma e adeguamento dei sistemi hw/sw, delle centrali operative e delle infrastrutture di rete funzionali alla gestione e conduzione delle comunicazioni in emergenza</t>
  </si>
  <si>
    <t>Potenziamento e aggiornamento del sistema di monitoraggio aereo, con droni, degli incendi boschivi</t>
  </si>
  <si>
    <t>Acquisto di droni funzionali al controllo delle aree suscettibili al rischio incendi</t>
  </si>
  <si>
    <t>Anno 2022: € 500.000;
Anno 2023: € 500.000;
Anno 2024: € 500.000;</t>
  </si>
  <si>
    <t>Implementazione di sistemi e software utili alla mappatura ed elaborazione/processamento delle immagini relative alle aree percorse dal fuoco e ai presumibili punti di innesco e percorsi di propagazione</t>
  </si>
  <si>
    <t>Progettazione, sviluppo e implementazione di sistemi e software in grado di processare, elaborare e gestire le immagini, i dati e ogni altra informazione proveniente dai servizi di telerilevamento satellitare, attualmente forniti gratuitamente da vari consorzi e/o enti gestori</t>
  </si>
  <si>
    <t>CNVVF - Richiesta per sistema di gestione incendi in real time ID 6039
DPC -Sviluppo, implementazione e manutenzione operativa di un sistema di rete continuo con sw per il processamento ed archiviazione di immagini provenienti da satelliti, videocamere o droni id 6028
CUFAA punto di innesco</t>
  </si>
  <si>
    <t>Creazione di una rete di sensori, in aree montane poco antropizzate, per la rilevazione da remoto degli inneschi che possono causare incendio boschivo tramite impianti di termocamere brandeggiabili da remoto. Sviluppo di un presidio con 2 termocamere già in sperimentazione</t>
  </si>
  <si>
    <t>La presente tecnologia è stata già oggetto di sperimentazione sull’appennino con n.2 termocamere (2018) con positivi risultati. Si prevede pertanto di attivare uno sviluppo del presente presidio.</t>
  </si>
  <si>
    <t>Emilia Romagna - Scheda raccolta dati  DL120-2021</t>
  </si>
  <si>
    <t xml:space="preserve">Implementazione presso la sede di Bologna dell'infrastruttura informatica (reti, apparati) in modalita' business continuity/disaster recovery
Potenziamento dell'infrastruttura informatica (reti e dispositivi)
Ampliamento dei sistemi di storage, di backup; ridondanza dei processi, compresi quelli in cloud; consolidamento sistemi di disaster recovery
</t>
  </si>
  <si>
    <t>Implementazione presso la sede di Bologna dell'infrastruttura informatica (reti, apparati) in modalita' business continuity/disaster recovery</t>
  </si>
  <si>
    <t>Potenziamento linea collegamento CFMI-CED WTC + Potenziamento WAN WTC dedicata al CFMI</t>
  </si>
  <si>
    <t xml:space="preserve">Potenziamento dell'infrastruttura informatica (reti e dispositivi)
Ampliamento dei sistemi di storage, di backup; ridondanza dei processi, compresi quelli in cloud; consolidamento sistemi di disaster recovery
</t>
  </si>
  <si>
    <t>Ulteriore efficentamento energetico server farm disaster recovery di San Benedetto del Tronto (AP) con sistema fotovoltaico e impianto geotermico</t>
  </si>
  <si>
    <t>Razionalizzazione dell'infrastruttura (locale, reti, apparati) del Centro Elaborazione Dati del Centro Funzionale.</t>
  </si>
  <si>
    <t>Allestimento sala server nuova sede Dipartimento Meteoclimatico dell'ARPAS</t>
  </si>
  <si>
    <t>Adeguamento sala server</t>
  </si>
  <si>
    <t>Linee di collegamento ad alta velocità per connettere in maniera sicura e ridondata le postazioni della Sala Meteo Umbria con le infrastrutture di calcolo e fornitura di servizi di Italia Meteo e con il cluster HPC di cui al punto T.04b</t>
  </si>
  <si>
    <t xml:space="preserve">VEDI T03a 
+ 
3 switch nuovi da sostituire agli esistenti con le seguenti caratteristiche:
SWITCH caratteristiche simili:
Device Type: Switch - 24 ports - Managed - stackable
Enclosure Type: Rack-mountable 1U
Encryption Algorithm: SSL
Features: Flow control, DHCP support
Flash Memory: 4 MB Flash
Ports: 24 x 10/100/1000 + 4 x shared SFP
Processor: 2 x ARM ARM1156T2-S: 515 MHz
RAM: 512 MB SDRAM
</t>
  </si>
  <si>
    <t>Miglioramento del sistema previsionale “RISICO” (bollettini di pericolosità da incendi boschivi) e PROPAGATOR (simulatore di propagazione dell’incendio boschivo) tramite tre azioni:
potenziare la componente software, già implementata da Fondazione CIMA per il DPC e alcune Regioni (es. Lazio, Liguria, Puglia) Il costo complessivo è stimato in € 100.000</t>
  </si>
  <si>
    <t>Lazio  - Scheda raccolta dati  DL120-2021</t>
  </si>
  <si>
    <t>Da valutare copertura</t>
  </si>
  <si>
    <t xml:space="preserve">Lazio </t>
  </si>
  <si>
    <t xml:space="preserve">Integrazione dati Sentinel 2 e dati acquisiti da drone finalizzati alla calibrazione dell’algoritmo AUTOBAM e a una valutazione più accurata dell’area bruciata totale. </t>
  </si>
  <si>
    <t xml:space="preserve">Implementazione del sistema previsionale RIS.I.CO Liguria.L’esigenza di potenziamento ed adeguamento dei sistemi di previsione attuali deriva:
1. dalla necessità di raggiungere la piena efficacia dei modelli (RIS.I.CO Liguria e PROPAGATOR, sperimentalmente in uso) con dati sia “statici” che “dinamici” più aggiornati, a scala di maggiore dettaglio, per esempio con una cartografia d’uso del suolo aggiornata e di maggiore dettaglio rispetto a quella disponibile oggi, almeno per le aree più critiche per gli incendi.
2. adeguare la modellistica a scenari sempre più frequenti a causa dei cambiamenti climatici e alla progressiva perdita di gestione (non solo forestale) del territorio.
3. l’esigenza di rendere tali modelli sempre più diffusi, disponibili e user friendly per una pluralità di utenti/utilizzatori finali. Potenziare la componente software, già implementata da Fondazione CIMA per il DPC e in Regione Liguria, per gli anni 2022 e 2023.
Si segnala la necessità di provvedere ad un aggiornamento del software attualmente revisionato e implementato nell’ambito del progetto Interreg Marittimo MED PSS per la redazione del bollettino previsionale del rischio emesso giornalmente dallo SPIRL (Servizio Previsione incendi Regione Liguria)
</t>
  </si>
  <si>
    <t>Liguria  - Scheda raccolta dati  DL120-2021</t>
  </si>
  <si>
    <t>Implementazione del sistema di monitoraggio OMIRL (Osservatorio MeteIdrologico regione Liguria) infittimento rete</t>
  </si>
  <si>
    <t xml:space="preserve">Rinnovo sistema di supercalcolo e storage per la modellistica meteorologica
</t>
  </si>
  <si>
    <t xml:space="preserve">- Software integrato nel sistema di controllo per gestione allerte
- Software per allerta rischio idraulico e formazione (3 anni) 
- Adeguamento database (strati informativi e cybersecurity) e gestione portale del cfd-idro
</t>
  </si>
  <si>
    <t>CLUSTER HPC DI CALCOLO ad alta densità CPU/GPU con rete dedicata a bassa latenza e storage ad alte performance parallele per sviluppo e messa in servizio di modelli meteo atmosfera e marini ad alta risoluzione con tempistiche operative a supporto del servizio Meteo. ESTENSIONE STORAGE per interscambio dati</t>
  </si>
  <si>
    <t xml:space="preserve">Cluster HPC mission critical per la gestione ed archiviazione dei dati acquisiti dalla sensoristica. Focal point di aggregazione dati per l’Umbria da sorgenti non omogenee e fornitore scambio dati, nonché, in futuro, possibile nodo di calcolo per lo sviluppo di modellistica in ambito locale e nazionale
</t>
  </si>
  <si>
    <t>1 server per stoccaggio immagini rete radar/satellitare e per gestione applicativi dedicati al tal scopo
1 server per aggiornamento DB con le seguenti caratteristiche:
SERVER
Enclosure Type: Rack-mountable 2U
CPU 2 x 24 Cores
RAM 256 GB
2 HDD SSD 256 GB PER OS
4 HDD SSD 2 TB PER DATABASE</t>
  </si>
  <si>
    <t xml:space="preserve">Acquisizione ed implementazione operativa di adeguate risorse di calcolo e di archiviazione dedicate alla gestione della notevole mole di modelli e dati osservati ricevuti/prodotti: la definizione dei requisiti sara' essenziale per garantire la massima velocita' di calcolo/analisi e la massima sicurezza/ridondanza del dato.
</t>
  </si>
  <si>
    <t>WP.05-T.05a</t>
  </si>
  <si>
    <t>Piattaforme e applicazioni per la fornitura dei servizi</t>
  </si>
  <si>
    <t>Piattaforma di scambio, gestione ed elaborazione dati e modelli</t>
  </si>
  <si>
    <t>Fornitura servizio cloud per applicativi con sistema di Disaster recovery e di protezione da attacchi informatici. Evoluzione piattaforma AllertaCAL dell'Ente Meteo Arpacal - Centro Funzionale Multirischi</t>
  </si>
  <si>
    <t>POTENZIAMENTO DEL SISTEMA PREVISIONALE: DOTARE TUTTE LE STAZIONI METEO DELLA RETE REGIONALE DI SENSORISTICA
PER L’UMIDITA’, ANEMOMETRI E IGROMETRI</t>
  </si>
  <si>
    <t>n° 30 sensori umidità n° 30 anemometri n° 30 igrometri + costi di installazione . Per un totale di euro 150.000,00 (anno 2021) euro 150.000,00 (anno 2022).</t>
  </si>
  <si>
    <t>Molise - Scheda raccolta dati  DL120-2021</t>
  </si>
  <si>
    <t>AMPLIAMENTO E POTENZIAMENTO DELLA RETE DI MONITORAGGIO
FENOLOGICA INSTALLATA PRESSO SITI AD ELEVATO RISCHIO
NATURALISTICO.</t>
  </si>
  <si>
    <t>Ampliamento Rete fenologica suddivisa per annualità 2021-22</t>
  </si>
  <si>
    <t>Acquisto 7 stazioni monitoraggio umidità combustibile</t>
  </si>
  <si>
    <t>Implementazione monitoraggio rete (n. 30)</t>
  </si>
  <si>
    <t>Toscana - Scheda raccolta dati  DL120-2021</t>
  </si>
  <si>
    <t>id 6006 dcp richesta  DPC Impletazione rete di sensori e sw per umidità del combusitbile</t>
  </si>
  <si>
    <t>Sistemi di videosorveglianza</t>
  </si>
  <si>
    <t>Ampliare la rete di monitoraggio della rete di avvistamento incendi in aree rurale/montane</t>
  </si>
  <si>
    <t>Droni e software di gestione dati</t>
  </si>
  <si>
    <t>Monitoraggio ai fini preventivi/cartografici e rilevazioni post incendi</t>
  </si>
  <si>
    <t>Supporto tecnico al potenziamento del sistema di monitoraggio e modellistica previsionale ai fini AIB</t>
  </si>
  <si>
    <t>Potenziamento del sistema di monitoraggio e modellistica previsionale ai fini AIB</t>
  </si>
  <si>
    <t>DPC  - id Richiesta 6016</t>
  </si>
  <si>
    <t>Potenziamento/Completamento della Rete meteorologica regionale per indicazioni microclimatiche utili alla valutazione del rischio di incendi boschivi</t>
  </si>
  <si>
    <t>Umbria - Scheda raccolta dati  DL120-2021</t>
  </si>
  <si>
    <t>nessuna richiesta per la lettera a</t>
  </si>
  <si>
    <t>Valle D'Aosta</t>
  </si>
  <si>
    <t>Valle D'Aosta - Scheda raccolta dati  DL120-2021</t>
  </si>
  <si>
    <t>Miglioramento delle dotazioni tecnologiche assegnate ai DOS per il coordinamento della lotta attiva (radio TBT, tablet, anemometri, termocamere, stazioni meteo)</t>
  </si>
  <si>
    <t>Dotare i responsabili del coordinamento delle operazioni AIB di strumentazioni che possono
migliorare e velocizzare le operazioni di spegnimento e bonifica, aumentando anche la sicurezza e la prevenzione dei rischi per il personale.</t>
  </si>
  <si>
    <t>Veneto - Scheda raccolta dati  DL120-2021</t>
  </si>
  <si>
    <t>Creazione, in versione multilingue, del sito web ItaliaMeteo e attivazione dei principali canali di comunicazione sui social media e tramite app, per garantire la massima diffusione dell'informazione meteo prodotta.
Sito, social e app saranno in parte alimentati in modo semi-automatico tramite specifici algoritmi che avranno in input dati e previsioni meteo, adeguando format e tempistica di aggiornamento allo specifico canale di comunicazione</t>
  </si>
  <si>
    <t>Acquisizione di servizi di supporto alla comunicazione istituzionale e tecnica di emergenza da parte di società specializzate, attività di educazione e comunicazione del rischio rivolte alla popolazione (produzione di prodotti editoriali, congressi ed incontri)</t>
  </si>
  <si>
    <t>Pubblicazione dati ed allerte con gestore di messaggistica</t>
  </si>
  <si>
    <t>Piattaforma</t>
  </si>
  <si>
    <t>PIMOT</t>
  </si>
  <si>
    <t xml:space="preserve">Sistemi di videosorveglianza ad ausilio delle attività di prevenzione incendi da posizionarsi in punti strategici </t>
  </si>
  <si>
    <t>Sistemi di videosorveglianza ad ausilio delle attività di prevenzione incendi da posizionarsi in punti strategici Motivazione: attività di controllo in punti critici per possibili punti di innesco.</t>
  </si>
  <si>
    <t>previsto affidamento inizio 2022 e termine prestazioni 2023</t>
  </si>
  <si>
    <t xml:space="preserve">Sistema di ausilio alle vedette per l'avvistamento precoce degli incendi con realtà aumentata </t>
  </si>
  <si>
    <t>Sistema di ausilio alle vedette per l'avvistamento precoce degli incendi con realtà aumentata - Motivazione: Fornitura a tutte le vedette previste nel piano AIB della Regione Sardegna di specifici sistemi a Realtà aumentata per l’avvistamento precoce incendi.</t>
  </si>
  <si>
    <t xml:space="preserve">Implementazione rete radio regionale - estensione rete attuale
</t>
  </si>
  <si>
    <t xml:space="preserve">Potenziamento rete sensoristica (anemometrica, temperatura, ecc.) -
</t>
  </si>
  <si>
    <t>Potenziamento rete sensoristica (anemometrica, temperatura, ecc.) -
Motivazione: miglioramento catena previsionale e ausilio a monitoraggio variabili influenti sulla propagazione degli incendi.</t>
  </si>
  <si>
    <t>Tecnologia idonea all’integrazione e potenziamento degli strumenti di
previsione, prevenzione e lotta attiva contro gli incendi boschivi</t>
  </si>
  <si>
    <t>pluriennale - richiesta condivisbile per il catasto incendi
sviluppo appicativo PESER da scorporare</t>
  </si>
  <si>
    <t>pluriennale</t>
  </si>
  <si>
    <t>Monitoraggio forestale</t>
  </si>
  <si>
    <t>Migliorare i sistemi previsionali, di sorveglianza, di monitoraggio e di
rilevamento dell’ambiente in modo tale da aumentare la prevenzione del fenomeno incendi boschivi che nel lungo periodo non solo inciderebbe sulle superfici percorse dal fuoco, ma anche sulla diminuzione del numero degli incendi.</t>
  </si>
  <si>
    <t>adeguare la modellistica già presente nei Centro Funzionale Decentrato della Regione Puglia per sviluppare scenari degli incendi e frenare la progressiva perdita del soprassuolo forestale che incide fortemente sulla difesa del suolo e sui cambiamenti climatici.</t>
  </si>
  <si>
    <t>Puglia  - Scheda raccolta dati  DL120-2021</t>
  </si>
  <si>
    <t>il costo (120.000 €)  si riferisce alla convenzione con CIMA - Per gli altri servizi, non necessariamente sono tutti a pagamento (vedi software open source).
costo unitario per sensore 10.000</t>
  </si>
  <si>
    <t>disporre di un sistema automatico per l’aggiornamento delle aree percorse dal fuoco, supportando i comuni per la definizione delle aree percorse dal fuoco per il catasto.</t>
  </si>
  <si>
    <t>sorvegliare e monitorare il territorio con un sistema di videosorveglianza ad hoc.</t>
  </si>
  <si>
    <t>Elaborazione carta uso del suolo aggiornata</t>
  </si>
  <si>
    <t xml:space="preserve">Elaborazione carta uso del suolo aggiornata - 
(Aggiornamento carta Corine Land cover)
Rimappatura della destinazione d’uso del suolo mediante elaborazione di immagini satellitari/aeree all’uopo acquisite ed Attività di campo. – Motivazione: Inserimento delle informazioni acquisite
nella catena previsionale AIB.
</t>
  </si>
  <si>
    <t>Sardegna - Scheda raccolta dati  DL120-2021</t>
  </si>
  <si>
    <t xml:space="preserve">Elaborazione carta del combustibile aggiornata </t>
  </si>
  <si>
    <t>Elaborazione carta del combustibile aggiornata  Elaborazione da mappe satellitari/aeree e
attività test in campo.</t>
  </si>
  <si>
    <t>COPERTO PARZIALMENTE DA MAPPA FORESTALE CREA
DA RIVEDERE COSTO</t>
  </si>
  <si>
    <t>Realizzazione di un sistema di stazioni per la rilevazione in tempo reale dell'umidità del suolo -</t>
  </si>
  <si>
    <t>[previsto affidamento inizio 2022 e termine prestazioni 2023]</t>
  </si>
  <si>
    <t>Acquisizione dati lidar ad alta definizione per DEM e DTS territorio Regione Sardegna</t>
  </si>
  <si>
    <t>500.000 € già su 2021 - Previsto affidamento ottobre 2021 e termine prestazioni dicembre 2021 - gia realizzata?</t>
  </si>
  <si>
    <t>Dotazione di supporti informativi per l’aggiornamento della cartografia 2d/3d, analisi territoriali e rilievo delle aree percorse nell’ambito delle attività’ di previsione, prevenzione e lotta attiva</t>
  </si>
  <si>
    <t>Trento  - Scheda raccolta dati  DL120-2021</t>
  </si>
  <si>
    <t>Applicativo software per la georeferenziazione delle aree boscate per la federazione provinciale dei corpi dei vigili del fuoco volontari</t>
  </si>
  <si>
    <t>n. 1 droni - sistemi SAPR a pilotaggio remoto -</t>
  </si>
  <si>
    <t>interventi a favore del Corpo Permanente dei vigili del fuoco già in programma (autorizzati): su anno 2020, n. 1 - € 23.000,00. - GIà ALLOCATO</t>
  </si>
  <si>
    <t>Flotta distribuita droni corpo permanente</t>
  </si>
  <si>
    <t>Software Riconoscimento Focolaio Corpo Permanente</t>
  </si>
  <si>
    <t>n. 13 droni - sistemi SAPR a pilotaggio remoto -</t>
  </si>
  <si>
    <t>N. 13 DRONI - SISTEMI SAPR A PILOTAGGIO REMOTO (n. 1 unità SAPR per ogni Unione distrettuale dei Corpi VVF volontari)</t>
  </si>
  <si>
    <t>Macroarea 1 - sistema di gestione delle informazioni: Videocamere avvistamento</t>
  </si>
  <si>
    <t>espansione rete telecamere PTZ</t>
  </si>
  <si>
    <t>Trento - richieste 2022</t>
  </si>
  <si>
    <t>richiedere specifiche tecniche e hp localizzazione</t>
  </si>
  <si>
    <t>Macroarea 1 - sistema di gestione delle informazioni: Dotazioni hw/sw</t>
  </si>
  <si>
    <t>HW/SW per gestione flussi video</t>
  </si>
  <si>
    <t>costo annuale
richiedere dettagli</t>
  </si>
  <si>
    <t>Macroarea 1 - sistema di gestione delle informazioni: Piattaforma per video VVF Volontari</t>
  </si>
  <si>
    <t>realizzazione piattaforma per video VVF Volontari</t>
  </si>
  <si>
    <t xml:space="preserve">richiedere specifiche tecniche </t>
  </si>
  <si>
    <t>Macroarea 1 - sistema di gestione delle informazioni: SW early warning</t>
  </si>
  <si>
    <t>software early warning incendi boschivi</t>
  </si>
  <si>
    <t>Monitoraggio ambientale</t>
  </si>
  <si>
    <t>Macroarea 2 - rete di docking station: rete docking station</t>
  </si>
  <si>
    <t>rete docking station</t>
  </si>
  <si>
    <t>Macroarea 3 - sistemi di contrasto agli incendi boschivi</t>
  </si>
  <si>
    <t>UAV per gestione notturna incendio in grado di trasportare un quantitativo di estinguente (circa 100
litri di acqua o ritardanti )</t>
  </si>
  <si>
    <t>Macroarea 4 - sistemi di comunicazione: realizzazione rete mesh</t>
  </si>
  <si>
    <t>Macroarea 4 - sistemi di comunicazione:radio mesh portatili</t>
  </si>
  <si>
    <t>WP.01-T.01a</t>
  </si>
  <si>
    <t>Richieste ItaliaMeteo</t>
  </si>
  <si>
    <t>Reti di misura meteorologiche</t>
  </si>
  <si>
    <t>Reti di monitoraggio al suolo e radiosondaggi</t>
  </si>
  <si>
    <t>Aggiornamento tecnologico sia per superare condizioni di lock-in sia per implementare nuove evolute funzionalità. Si prevede quindi di aggiornare gli strumenti attualmente esistenti con nuovi datalogger programmabili, con architettura aperta e in grado di poter integrare sistemi trasmissivi moderni e sensoristica tecnologicamente evoluta: - Aggiornamento pluviometri; - Aggiornamento termometri; - Installazione di 10 stazioni complete: i) palo; ii) datalogger; iii) pannello solare e con i seguenti sensori: Termometro, Nivometro, igromtero, Solarimetro, Anemometro (direzione+intensità), termometro temperatura superficiale neve e termometro profilatore manto (intensità e direzione) 40 k€; - 1 sensore nivometrico 3,5 k€; - 20 anemometri irezione+velocità) completi di palo da 10 m 4,5 k€;- n.10 sensori di umidità suolo (2000);- 10 webcam e relativo sistema di gestione/visualizzazione;- ammodernamento sistema di trasmissione dati, con doppio canale GSM/UHF</t>
  </si>
  <si>
    <t>Upgrade rete di monitoraggio esistente con: 4 nuove stazioni idrometeopluviometriche complete (palo+datalogger+sensori: P T I )
6 sensori umidità aria; 
6 sensori di temperarua dell'aria;
2 sensori direzione e velocità vento;
10 sensori velocità idrica superficie;
4 sensori temperatura suolo;
4 sensori di umidità suolo;
10 webcam e relativo sistema di gestione/visualizzazione; adeguamento tecnologico di n. 10 stazioni di monitoraggio esistente (sostituzione datalogger e sensoristica obsoleta)</t>
  </si>
  <si>
    <t>N. 1 Sistema di Radiosondaggio automatizzato
N. 1 Wind Profiler</t>
  </si>
  <si>
    <t>Sostituzione sistema automatico di radiosondaggio atmosferico; Radiometri aggiuntivi per stazioni meteo N 10 ; TDR sensore per misurare umidità del suolo N1; Installazione pluviometri riscaldati in sostituzione di pluviometri non riscaldati N 15 ; Aggiornamento stazioni con automazioneN 16; Aggiornamento Rete Stazioni meteo Urbane N 6</t>
  </si>
  <si>
    <t xml:space="preserve"> - 1 Wind profiler doppler basato su lidar ottico. Integrazione dei sistemi di monitoraggio atmosferico tramite remote sensing e valori al suolo
- 4 Sensori di grandine 
- 2 sensori UV 
 - 150 Pluviometri a norma ISO 17277 con compensazione elettronica
 - 45 Anemometri ultrasonici
 - 200 Schermi solari per termoigrometri
 - 20 nivometri
 - 8 kit sensori temperatura neve (palo termoneve + temperatura superficiale)
 - 2 stazioni nivometriche complete
 - 15 telecamere IP per monitoraggio siti di interesse idro-nivologico
 - 5 telecamere IP doppio sensore (visibile e termico) per monitoraggio aree incendio boschivo
 - 8 kit sensori umidità del suolo a 3 diverse profondità
 - 52 radio UHF per ripetitori dorsale radio
 - potenziamento centrale di controllo per l'analisi dei fenomeni di precipitazione intensa e della propagazione delle onde di piena a livello di bacino</t>
  </si>
  <si>
    <t>Acquisizione di strumentazione speciale da inserire nel territorio nazionale in accordo con le regioni (SODAR, WIND PROFILER, ANENOMETRI SONICI…).
Adozione di standard osservativi e di trasmissione comuni.</t>
  </si>
  <si>
    <t>ITALIAMETEO</t>
  </si>
  <si>
    <t>Coperto da richieste regionali</t>
  </si>
  <si>
    <t>Sostituzione di 180 termometri, sostituzione di 180 pluviometri; 
Installazione di 2 profilatori di temperatura passivi da integrare nella rete idronivometeo dei dati in tempo reale della regione Lombardia; 
Installazione di 2 LIDAR Scanner 3D da integrare nella rete idronivometeo dei dati in tempo reale della regione Lombardia. 
Sostituzione dei sistemi di trasmissione dei dati in tempo reale della rete idronivometeo della regione Lombardia: aggiornamento infrasttrutura rete radio e rete mobile, protocolli di trasmissione;
Potenziamento, aggiornamento e omogenizzazione degli strumenti di visualizzazione e trattamento dei dati</t>
  </si>
  <si>
    <t>- Potenziamento e aggiornamento tecnologico del sistema di ponti radio dedicato alla trasmissione dati della Rete MIR (Rete Meteo Idropluviometrica Regionale), con passaggio dall'attuale tecnologia in UHF
analogico a UHF digitale e aumento del numero delle postazioni trasmissive
- 1 profilatore radiometrico verticale a microonde (radiometro)</t>
  </si>
  <si>
    <t xml:space="preserve">Aggiornametno tecnologico rete di monitoraggio primaria (moduli radio, data logger, integrazione 10 sensori anemometrici, 20 sensori di umidità suolo)    Ripristino rete agrometeorologica regionale (ARSARP)
</t>
  </si>
  <si>
    <t>Ammodernamento rete meteoidrografica: sostituzione 250 datalogger + sistema di trasmissione e di alimentazione, sostituzione 75 pluviometri, sostituzione 45 barometri Ammodernamento stazione di radiosondaggio automatica - Cuneo Levaldigi 1 Profilatore atmosferico (Lidar 3-D scanner + profilatore di temperatura)</t>
  </si>
  <si>
    <t>Upgrade infrastrutturale per l'ottimizzazione della dotazione della rete delle stazioni esistenti e della rete di trasmissione dati. La rete regionale è stata recentemente oggetto di un primo potenziamento di 22 stazioni e successivamente di una integrazione per unificazione della rete agro-meteo regionale di 84 stazioni. Pertanto la dorsale di 12 ripetitori che inizialmente gestiva 200 stazioni, ne dovrà gestire 306. Si rende pertanto necessario il potenziamento della rete UHF di trasmissione dati  per garantire una copertura omogenea e ottimale su tutto il territorio regionale, anche in caso di condizioni meteorologiche avverse. Date le attuali condizioni della rete si rende opportuno un intervento di ammodernamento e potenziamento delle dotazioni sensoristiche volto a garantire una corretta e più capillare rilevazione dei dati. Al fine di preservare lo stato di funzionamento delle stazioni e di adeguare al doppio sistema di comunicazione Radio UHF e GSM (che comporta un maggiore assorbimento energetico) il sistema di alimentazione si rende necessaria anche l'acquisizione di nuovi contenitori metallici, anche con blindatura, e di nuovi pannelli solari opportunamente dimensionati.</t>
  </si>
  <si>
    <t>49 stazioni termopluviometriche compatte; 1 stazione di radiosondaggi; migrazione tecnologia trasmissione radio rete fiduciaria stazioni idro-meteo-pluviometriche in tempo reale</t>
  </si>
  <si>
    <t>ATTENZIONE! NON E' VALUTABILE IN FORMA COSI' AGGREGATA</t>
  </si>
  <si>
    <t>1 nuova stazione completa palo 2 mt (datalogger+sensori: P T Um Vv Vd Rad)
1 nuova stazione completa palo 10 mt (datalogger+sensori: P T Um Vv Vd Rad)
25 nuovi sensori umidità e temperatura aria
25 nuovi sensori direzione e velocità vento (sonici)
15 nuovi sensori barometrici
5 nuovi sensori temperatura suolo + 5 sensori di umidità suolo 
30 nuovi sensori di radiazione diretta e diffusa 
3 nuovi ripetitori
4 implementazioni di stazioni ripetitrici su siti esistenti
80 spostamenti di stazioni esistenti per l'ottimizzazione delle rete 
480 sostituzioni di sensori pluviometrici (adeguamento standard WMO e norma ISO EN 17227)
20 sostituzioni di anemometri a coppe con anemometri sonici
20 sostituzioni di sensori radiometrici obsoleti
30 sostituzioni di pali da 2 mt con pali da 10 mt (per gli anemometri regionali più significativi)
60 sostituzioni di pali, plinti e cavidotti per le stazioni più obsolete</t>
  </si>
  <si>
    <t>1 Profilatore vento wind profiler (no RASS) (*)
3 profilatori radiometrici verticali passivi a microonde</t>
  </si>
  <si>
    <t>5 nuove stazioni complete (palo+datalogger+sensori: P T N Rad Um Vv Vd)
4 sensori umidità aria; 
4 sensori direzione e velocità vento
4 sensori nivometrici
4 sensori di temperatura della neve superficiale
6 sensori temperatura suolo
6 sensori di umidità suolo
6 sensori di potenziale idrico
4 sensori di radiazione globale per alta quota
20 webcam e relativo sistema di gestione/visualizzazione    3 disdometri   1 radiosondaggio</t>
  </si>
  <si>
    <t>Vedi dettaglio scheda del VENETO</t>
  </si>
  <si>
    <t>Richiesta da ricondurre a DPC</t>
  </si>
  <si>
    <t>WP.01-T.01b</t>
  </si>
  <si>
    <t>Reti radarmeteorologiche</t>
  </si>
  <si>
    <t xml:space="preserve">" - n.2 mini-radar doppler in banda X a doppia polarizzazione per il completamento della rete mini-radar regionale (300 k€); - Aggiornamento software da IC07 a IC11 - Manutenzione annuale rete miniradar (€ 270.000,00)"
</t>
  </si>
  <si>
    <t xml:space="preserve">Aggiornamento Sistemi radar regionali in banda C :
Opzione minima
Mantenimento dei sistemi attuali con aggiornamenti mirati e costituzione di un magazzino di componenti di ricambio adeguato 
Aggiornamento sistema Gattatico a doppia polarizzazione simultanea
Aggiornamento ricevitori sistemi radar Gattatico e SPC
Aggiornmento driver di potenza moviemntazione antenne
Componenti di scorta 2 Magnetron, SlipRing,  componenti trasmettitori, componenti ricevitori
Opzione Massima
Sostituzione completa dei due sistemi 
Sistemi in banda X
Acquisizione di 2 sistemo in banda X per copertura alto appennino Piacentino-Parmense e appennino casentinese-rimines
</t>
  </si>
  <si>
    <t>Adozione di standard osservativi e di trasmissione comuni.</t>
  </si>
  <si>
    <t>Potenziamento del radar regionale in modo tale da avere le capacità di operare in doppia polarizzazione simultanea e Doppler in quanto strumento ideale per le più avanzate applicazioni idrometeorologiche radar, nonché per usi di protezione civile di media portata. Deve avere ridotte dimensioni e peso per essere installato agevolmente in un’area ad alta concentrazione di persone per esigenze di protezione civile quale è quella della Città Metropolitana di Roma.</t>
  </si>
  <si>
    <t>Installazione di 1 mini RADAR in banda X complementare a quello già presente per copertura ottimale del territorio regionale. Comprensivo di 
Progettazione e realizzazione delle infrastrutture e dei servizi necessari al loro funzionamento.</t>
  </si>
  <si>
    <t>Ammodenamento radar in banda C Bric della Croce (2008), Monte Settepani (2017, 50% con Regione Liguria) e mobile in banda X (2006)</t>
  </si>
  <si>
    <t xml:space="preserve">Ammodernamento radar meteorologico in banda C Monte Rasu (2017); acquisizione n. 1 radar mobile in banda X
</t>
  </si>
  <si>
    <t>Aggiornamento della rete radar regionale di 3 sistemi in banda X con strumenti nuovi e più performanti</t>
  </si>
  <si>
    <t>Miglioramento dei sistemi previsionali attraverso lo sviluppo, implemetazione e validazione di tools pre-operativi ed operativi (user friendly) per la ottimizzazione della gestione dell’ emergenza incendi (prima, durante e dopo l evento) con particolare attenzione all’uso di dati satellitari open e free (quali quelli resi disponibili dalle piattaforme europee Sentinel1-5 e quelle della NASA (quali Landsat TM, MODIS, ) per migliorare le attività già in uso presso l’Ufficio di Protezione civile della regione Basilicata:
Nello specifico, saranno Migliorati/implementati i sistemi
A) previsionali della suscettività al fuoco già in uso presso l’ ufficio di dipartimento della Protezione civile della regione Basilicata e basata sull’integrazione di dati ancillari, dati satellitari, dati meteo e previsioni meteo (COSMO 2)attraverso:
1) l’aggiornamento dei modelli di combustibile a più alta risoluzione spaziale (dalle mappe a 30 m. oggi disponibili a mappe aggiornate con Sentinel 2 realizzarsi a 10 m. di risoluzione spaziale) su cala regionale
2) mappe dei modelli di combustibile ad 1 m per le aree protette utilizzando dati satellitari ad alta risoluzione ed acquisizioni con droni equipaggiati con iperspettrale e LIDAR
3) Valutazione dell’impatto dei diversi modelli di previsione meteorologica (quali ad esempio Moloch e Cosmo) sulle mappe di suscettività al fuoco,
4) Analisi dei trend futuri nell’occorrenza degli incendi anche in funzione dei cambi climatici attesi e definizione di opportune strategie di mitigazione (anche con le attività di gestione dei combustibili vegetali la rimozione degli accumuli di combustibile)
5) Stime stagionali e sub-stagionali della suscettività al fuoco utilizzando diversi modelli di previsione e valutazione dell’ efficacia dei diversi modelli
(B) Miglioramento dei sistemi di monitoraggio dell’ espansione del fronte di fiamma e confronto degli output ottenuti per la regione Basilicata dai vari modelli/software disponibili open e free “consolidati, come FARSITE (già adottato dalla regione Basilicata) e (ad esempio, ma non solo) FSPro
(C) Miglioramento dei sistemi di mappatura delle aree percorso dal fuoco e della fire severity dati satellitari -fire severity- ed opportuna modellistica) dell’impatto del passaggio del fuoco sul rischio idrogeologico ed identificazione di strategie di mitigazione da mettere in atto sul breve periodo
(iii) Analisi con serie storiche di dati satellitari per il monitoraggio della ripresa vegetazionale post incendio</t>
  </si>
  <si>
    <t xml:space="preserve">spettrometro a fluorescenza X-Ray - XRF per la determinazione dei metalli sul PM;
manutenzione di ACSM - Aerosol Chemical Speciation Monitor per la misura online delle componenti chimiche organiche e inorganiche del PM con identificazione delle sorgenti emissive integrata;
manutenzione di etalometro per misura online del black carbon del PM;
acquisto analizzatore NO2 </t>
  </si>
  <si>
    <t>Dati di base</t>
  </si>
  <si>
    <t xml:space="preserve">Interoperabilità dati </t>
  </si>
  <si>
    <t>  Interoperabilità dei dati, messa a sistema relativa all’acquisizione del dato nei vari portali presenti nel territorio nazionale (Regioni, Comuni, Consorzi) e collegamenti con COPERNICUS Land Management, ASI, E-geos per servizi accessori (altissima definizione, piattaforme di servizi).</t>
  </si>
  <si>
    <t>si</t>
  </si>
  <si>
    <t>connessione dei sistemi informativi a livello nazionale e regionale.</t>
  </si>
  <si>
    <t>Analisi multispettrale</t>
  </si>
  <si>
    <t>Gestione illecita dei rifiuti</t>
  </si>
  <si>
    <t>Tool di analisi per immagini multispettrali</t>
  </si>
  <si>
    <t>CU.V4.8</t>
  </si>
  <si>
    <t>n. 5 droni con caratteristiche tecniche superiori (per dimensioni, peso e stabilità, dotazioni), dotati di adeguata strumentazione per il rilevamento video fotografico ad elevata risoluzione.</t>
  </si>
  <si>
    <t>n. 60 droni con caratteristiche tecniche adeguate (per dimensioni, peso e stabilità, dotazioni), dotati di idonea strumentazione per il rilevamento video fotografico comunque ad alta risoluzione</t>
  </si>
  <si>
    <t>N. 10 visori notturni ad alta risoluzione</t>
  </si>
  <si>
    <t>altro</t>
  </si>
  <si>
    <t>N. 50 veicoli, di due diverse categorie (tipo SUV e tipo berlina 2 volumi e mezzo) da impiegarsi in via prioritaria nell’attività di monitoraggio e identificazione degli illeciti ambientali, con prestazioni (per tipologia, cilindrata e potenza) adeguate allo svolgimento lungo il litorale e nell’interland di telerilevamenti in situ (acquisizione, elaborazione e remotizzazione dei dati e delle informazioni) nonché di tutte le attività investigative discendenti ad alto coefficiente operativo. L’allestimento dei veicoli predetti dovrà contemplare un sistema integrato di telecamere multiple ad alta risoluzione per almeno due lati, visore notturno, supporti e apprestamenti per la registrazione in locale, interfaccia e dotazioni per il riversamento dei dati su PC portatile e stampante, luce lampeggiante azzurra (di tipo asportabile) e sirena bitonale.</t>
  </si>
  <si>
    <t>N. 21 PC portatili di adeguate performances e n. 21 stampanti portatili, in grado di immagazzinare ingenti moli dati (in ragione del “peso” dei file video ad alta risoluzione) e, all’occorrenza, remotizzare in tempo reale gli stessi dati verso i centri di coordinamento del NSI o dei comandi territoriali per la simultanea valorizzazione e l’accelerazione del processo decisionale.</t>
  </si>
  <si>
    <t>N. 40 apparecchiature GPS portatili (con dispositivo di fissaggio rapido magnetico) per il geoposizionamento, da posizionare su veicoli (o altri apprestamenti mobili) e relativi pacchi batterie</t>
  </si>
  <si>
    <t>n. 20 software/tablet di monitoraggio per i GPS citati al punto precedente (software/tablet ogni 2 GPS)</t>
  </si>
  <si>
    <t>N. 16 software per l’analisi di moli ingenti di dati investigativi (ad esempio: Tetras/Analyst) compreso di pacchetto aggiornamenti e manutenzione</t>
  </si>
  <si>
    <t>Valutare ammissibilità</t>
  </si>
  <si>
    <t>Infrastruttura informatica Ente</t>
  </si>
  <si>
    <t>Servizi informativi e di condivisione dati</t>
  </si>
  <si>
    <t>Banche dati di INFOCAMERE</t>
  </si>
  <si>
    <t>N. 16 accessi alle banche dati di INFOCAMERE</t>
  </si>
  <si>
    <t>Banche dati giuridiche</t>
  </si>
  <si>
    <t>N. 16 accessi a banche dati giuridiche, comprensive della trattazione delle tematiche ambientali.</t>
  </si>
  <si>
    <t>Modello operativo</t>
  </si>
  <si>
    <t>Modello operativo di supporto al monitoraggio ambientale costituito da: una Cellula Multi-dominio e Multi-sorgente di Monitoraggio Ambientale, un servizio di “sorveglianza e ricognizione persistente” e una capacità di “proximity sensing”)</t>
  </si>
  <si>
    <t>PNRR_SCHEDA_DEI_FABBISOGNI_ISR_AM_del_23_12_22</t>
  </si>
  <si>
    <t>Descrizione progettuale sommaria, con stima dei costi quantificata in 50-60 mln €; Non viene formito il dettaglio delle richieste.</t>
  </si>
  <si>
    <t>Centrali di controllo/Sale operative</t>
  </si>
  <si>
    <t>Progetto Smart Forest Environmental Monitoring: aggregato</t>
  </si>
  <si>
    <t>Programma di monitoraggio delle anomalie spettrali delle foreste italiane tramite remote sensing da piattaforma satellitare validato a terra da squadre di monitoraggio equipaggiate anche con Sistemi Aeromobili a Pilotaggio Remoto (SAPR).</t>
  </si>
  <si>
    <t>CUFAA All._A</t>
  </si>
  <si>
    <t>CNR</t>
  </si>
  <si>
    <t>Open Source</t>
  </si>
  <si>
    <t>CUFAA</t>
  </si>
  <si>
    <t>AI</t>
  </si>
  <si>
    <t>Integrazione con dati da sensoristica a terra, air e tree talker per l'attivazione di un sistema di allertamento veloce Early Warning Sistem e l'applicazione dell'intellgenza artificiale alle attuali reti di monitoraggio</t>
  </si>
  <si>
    <t>Progetto Smart Forest Environmental Monitoring: 
Stima iniziale € 27.000.000 ( somma id 6009-6010-6011-6012-6044)</t>
  </si>
  <si>
    <t>CU.V4.5</t>
  </si>
  <si>
    <t>Progetto Smart Forest Environmental Monitoring: Monitoraggio mobile</t>
  </si>
  <si>
    <t>Centraline mobili di monitoraggio (1000 unità)</t>
  </si>
  <si>
    <t xml:space="preserve">Fabbisogni tecnologicii espressi per l'implentazione del sitema S.DI.MA. Id 6005 </t>
  </si>
  <si>
    <t>Progetto Smart Forest</t>
  </si>
  <si>
    <t>Progetto Smart Forest Environmental Monitoring: Sensoristica ground</t>
  </si>
  <si>
    <t>Sensoristica mobile ground su unità mobili di monitoraggio e controllo (3 unità) mezzi + sensori</t>
  </si>
  <si>
    <t>CUFAA Integrazione</t>
  </si>
  <si>
    <t>Fabbisogni tecngoligi espressi per l'implentazione del sistema Id 6004</t>
  </si>
  <si>
    <t>Progetto Smart Forest Environmental Monitoring: Sensoristica air</t>
  </si>
  <si>
    <t>Progetto Smart Forest Environmental Monitoring: Tree talker</t>
  </si>
  <si>
    <t>Integrazione della rete di primo livello della rete di Controllo degli Ecosistemi Forestali ( Con Eco FOR)</t>
  </si>
  <si>
    <t>Progetto Smart Forest Environmental Monitoring: Centrale Nazionale di Monitoraggio Forestale ed Ambientale</t>
  </si>
  <si>
    <t>Centrale Nazionale di Monitoraggio Forestale ed Ambientale</t>
  </si>
  <si>
    <t>Smart Forest Monitoring:
non fornito dettaglio spese previste
Valutare ammissibilità</t>
  </si>
  <si>
    <t>Modelli di danno in emergenza</t>
  </si>
  <si>
    <t>Monitoraggio di evento in emergenza</t>
  </si>
  <si>
    <t>CU V5.2</t>
  </si>
  <si>
    <t>Modelli di stima dinamica del danno in emergenza</t>
  </si>
  <si>
    <t>Mappatura del danno da Ground motion in fase emergenziale per evento sismico</t>
  </si>
  <si>
    <t>Clima</t>
  </si>
  <si>
    <t>Ammodernamento e integrazione della rete in banda C</t>
  </si>
  <si>
    <t>Ammodernamento e integrazione della rete in banda C (19 unità)</t>
  </si>
  <si>
    <t xml:space="preserve">Rete radar meteo </t>
  </si>
  <si>
    <t>Aggiornamento-Rete-Radar-Nazionale-02-091120222
Oneri_aggiornamento_rete_radar_23122022_vers.03</t>
  </si>
  <si>
    <t>Prezzi al 2023</t>
  </si>
  <si>
    <t>CU V5.2 / CU V5.4</t>
  </si>
  <si>
    <t>Ammodernamento e integrazione della rete in banda X</t>
  </si>
  <si>
    <t>Ammodernamento e integrazione della rete in banda X (16 unità di cui 7 carrellati e 9 fissi)</t>
  </si>
  <si>
    <t>Manutenzione rete banda C per 2 anni</t>
  </si>
  <si>
    <t>Manutenzione rete banda X per 2 anni</t>
  </si>
  <si>
    <t>verifiche e adeguamenti per 3 siti torri e impianti</t>
  </si>
  <si>
    <t>verifiche e adeguamenti per 3 siti torri e impianti (toscana livorno,spino d'adda cremona, torchiarolo brindisi)</t>
  </si>
  <si>
    <t>Provvista parti di ricambio per 2 anni post garanzia</t>
  </si>
  <si>
    <t>Canone e Manutenzione TLC banda C per 2 anni</t>
  </si>
  <si>
    <t>Monitoraggio sismico</t>
  </si>
  <si>
    <t>Rete sismica (RAN e OSS)</t>
  </si>
  <si>
    <t>Fornitura e installazione strumenti A&amp;B presso gli edifici</t>
  </si>
  <si>
    <t>Fornitura e installazione strumenti presso gli edifici (1.163 siti)</t>
  </si>
  <si>
    <t>Rete sismica</t>
  </si>
  <si>
    <t>Specifiche tecniche-RAN-OSS-20221204</t>
  </si>
  <si>
    <t>Manutenzione su chiamata strum.A&amp;B</t>
  </si>
  <si>
    <t>Manutenzione su chiamata strum (1.163 siti)</t>
  </si>
  <si>
    <t xml:space="preserve">Forn.&amp;installazione strumenti C </t>
  </si>
  <si>
    <t>Forn.&amp;installazione strumenti  (300 unità)</t>
  </si>
  <si>
    <t>Manutenzione su chiamata strum. C</t>
  </si>
  <si>
    <t>Manutenzione su chiamata strum. (300 unità)</t>
  </si>
  <si>
    <t>hw&amp;sw C.Dati</t>
  </si>
  <si>
    <t>hw&amp;sw C.Dati (D,E)</t>
  </si>
  <si>
    <t>Supporto in sede (G)</t>
  </si>
  <si>
    <t xml:space="preserve">Supporto in sede </t>
  </si>
  <si>
    <t>Costi per consulenti in sede non ammissibili</t>
  </si>
  <si>
    <t>Scenario di evento</t>
  </si>
  <si>
    <t>Scenari sismici</t>
  </si>
  <si>
    <t>Simulazione niab incendi boschivi a ritroso sui 6 contesti territoriali richiesti : Creazione di contesti territoriali in ambiente 3D rappresentativi di ecosistemi nazionali reali, di cui1 alpino. (6 unità)</t>
  </si>
  <si>
    <t>Palestre NIAB per l’impiego di APR sugli incendi boschivi (1 unità)</t>
  </si>
  <si>
    <t>Integrazione del Metodo delle evidenze fisiche e del Metodo delle evidenze geometriche su tutte le modellazioni 3D delle specie forestali richieste e posizionamento automatico sul suolo in funzione del verso di propagazione delle fiamme (32 unità)</t>
  </si>
  <si>
    <t>Predisposizione di un sistema di controllo e governo per tutte le simulazioni da realizzare (1 unità)</t>
  </si>
  <si>
    <t>Allestimento di sale per la simulazione remota trasmessa dal cloud presso le 4 sedi previste (Castelvolturno, Cufaa, Sabaudia, Cittaducale) (4 unità)</t>
  </si>
  <si>
    <t>Sistemi di conoscenza del territorio mediante gestione digitale delle mappe/aree di rischio con relativa cartografia annessa</t>
  </si>
  <si>
    <t>Potenziamento delle capacità di intervento mediante la possibilità di mettere a disposizione dei Direttori e Coordinatori delle Operazioni di spegnimento, strumenti utili a massimizzare la conoscenza dei luoghi anche tramite applicativi digitali e cartografici.</t>
  </si>
  <si>
    <t>Abruzzo - Scheda raccolta dati  DL120-2021</t>
  </si>
  <si>
    <t xml:space="preserve">DPC id 6021 Strumenti per individuazione aree e periodi a rischio 
ID 6015 - richiesta similare ai fini della prevenzione selvicolturale </t>
  </si>
  <si>
    <t>Software Gestione SOUP con gestione Eventi AIB e possibilità di proiezioni dell’evoluzione degli incendi sulla base della topografia, condizioni meteo, tipologia di vegetazione</t>
  </si>
  <si>
    <t>Potenziamento della gestione SOUP mediante specifico software per gli eventi AIB e loro evoluzione e gestione con creazione di specifico database in merito.</t>
  </si>
  <si>
    <t>Miglioramento dei sistemi previsionali, di monitoraggio e rilevamenti attraverso anche l’utilizzo di convenzioni con specifiche piattaforme satellitari.</t>
  </si>
  <si>
    <t>Integrazione informazioni proveniente da applicativi dedicati al soccorso con le informazioni provenienti da applicativi dedicati alle altre mission del Corpo</t>
  </si>
  <si>
    <t>Progetto sistema monitoraggio integrato 22/12/22</t>
  </si>
  <si>
    <t>CREAZIONE della piattaforma di visualizzazione e condivisione dati</t>
  </si>
  <si>
    <t>a. Sistema del CNVF di gestione delle informazioni interne (supporto decisionale operativo) e quelle in condivisione, corredato di interfaccia cartografica tipo WebGis</t>
  </si>
  <si>
    <t xml:space="preserve">Manutenzione annuale Sistema pto a. </t>
  </si>
  <si>
    <t>b. Acquisizione dei dati del sistema di monitoraggio integrato, elaborazione con sistemi di intelligenza artificiale e integrazione con i dati del CN per completare la definizione degli scenari operativi a supporto delle decisioni strategiche</t>
  </si>
  <si>
    <t xml:space="preserve">Manutenzione annuale Sistema pto B </t>
  </si>
  <si>
    <t>Cloud</t>
  </si>
  <si>
    <t>Infrastruttura cloud</t>
  </si>
  <si>
    <t>3. Acquisizione INFRASTRUTTURA cloud di condivisione</t>
  </si>
  <si>
    <t>Hardware</t>
  </si>
  <si>
    <t>hw/sw</t>
  </si>
  <si>
    <t>Struttura operativa di gestione dati</t>
  </si>
  <si>
    <t>4. Creazione Struttura operativa di gestione dati (hardware, software, logistica)</t>
  </si>
  <si>
    <t>Consulenza esterna</t>
  </si>
  <si>
    <t>Attività specialistica esterna</t>
  </si>
  <si>
    <t>Non ammissibile</t>
  </si>
  <si>
    <t>Formazione personale</t>
  </si>
  <si>
    <t xml:space="preserve">6. Formazione del personale </t>
  </si>
  <si>
    <t>Servizio 5: spese tecniche</t>
  </si>
  <si>
    <t>ipotizzato 2% tutte interne alla P.A. per figure RUP DE DL Collaudi, verifiche di conformità</t>
  </si>
  <si>
    <t>NOTA da DPC: Se non ammissibile per PNRR informare le amministrazioni che dovranno trovare soluzione</t>
  </si>
  <si>
    <t>Analisi post evento</t>
  </si>
  <si>
    <t>Individuazione del punto di insorgenza degli incendi</t>
  </si>
  <si>
    <t>Progetto MEG.: aggregato</t>
  </si>
  <si>
    <t>Sistema di Supporto alle Decisioni per l'ausilio nelle operazioni di identificazione del punto/area di origine di un incendio boschivo e l'ottimizzazione dei tempi di accertamento di tale area.</t>
  </si>
  <si>
    <t>NIAB</t>
  </si>
  <si>
    <t>Codice sorgente disponibile</t>
  </si>
  <si>
    <t>Repertatori Incendi boschivi - NIAB</t>
  </si>
  <si>
    <t>Tiger MEG</t>
  </si>
  <si>
    <t>Il software integra 2 sotto modelli: il modello Rate Of Spread ( ROS ) per il calcolo della velocità di propagazione del fuoco in ogni punto e il modello Fire Line Perimeter ( Tirailleur ) per la costruzione del perimetro dell'incendio. Con il sistema DSS Tiger MEG sarà possibile partendo dei rilievi satellitari del perimetro dell’area boschiva percorsa dal fuoco; caricare e disegnare direttamente nel DSS la mappa del modello di carburante ( 13 modelli di carburante della serie di Anderson adattati agli ecosistemi forestali italiani), per avviare le simulazioni inverse di propagazione dell’incendio.</t>
  </si>
  <si>
    <t>Progetto MEG:
Costo aggregato inizialmente esposto (€ 3.500.000) e scorporato nelle voci 6002-6003-6045-6046-6047-6048-6049 a seguito di analisi congiunta con stakeholder. Fare riferimento alle voci elencate per la determinazione del fabbisogno</t>
  </si>
  <si>
    <t>Progetto MEG: 1000 TABLET RUGGED</t>
  </si>
  <si>
    <t>Tablet rugged android/windows ultima versione comprensivi di abbonamento traffico dati 5 g per il primo anno di esercizio (1.000 unità)</t>
  </si>
  <si>
    <t>Comandi Stazione Carabinieri Forestali del CUFAA</t>
  </si>
  <si>
    <t>Fabbisogno espresso al fine di rendere operativo il sistema DSS Tiger MEG id 6002</t>
  </si>
  <si>
    <t>Rianalisi metereologica sui siti interessati da incendi boschivi</t>
  </si>
  <si>
    <t>Progetto MEG: Servizio di rianalisi dati meteo WMO</t>
  </si>
  <si>
    <t>Analisi spaziale della intensità e direzione del vento a 10 m, ottenibili attraverso un servizio meteo che disponga di Reti certificate WMO, Reti ufficiali Reti a norma WMO</t>
  </si>
  <si>
    <t xml:space="preserve">Esistenza di  prodotti commerciali che effettuano la rianlisi meteo </t>
  </si>
  <si>
    <t>Progetto S.DI.MA.: aggregato</t>
  </si>
  <si>
    <t>Sistema mimetizzato di sorveglianza ambientale per favorire la attività sia di prevenzione che info-investigative collegate alla repressione del fenomeno degli incendi boschivi ma anche per la repressione dei crimini in danno all’ambiente, da utilizzarsi nelle aree agro-silvo-pastorali di particolare pregio. sistema di videocamere fisse e emobili con software di motion detction e trasmissione delle immagini in funzione delle reti disponibili e sensoristica per l'osservazione, la registrazione o/e la trasmissione in tempo reale o quasi reale degli eventi monitorati e rilevati, ivi compreso l’avvio di un sistema di allarme dell’evento in corso, ad uso dei militari preposti.</t>
  </si>
  <si>
    <t>progettazione in aderenza alle disposizioni del Garante della privacy inerenti le attività di polizia giudiziaria</t>
  </si>
  <si>
    <t>Progetto S.DI.MA.:
Costo aggregato inizialmente esposto (€ 10.200.000) e scorporato nelle voci 6008-6050-6051-6052 a seguito di analisi congiunta con stakeholder. Fare riferimento alle voci elencate per la determinazione del fabbisogno</t>
  </si>
  <si>
    <t>CU.V6.3</t>
  </si>
  <si>
    <t>Lotta Attiva AIB</t>
  </si>
  <si>
    <t>Sistema di interscambio dati con SOUP</t>
  </si>
  <si>
    <t>Sistema per l’acquisizione, in tempo reale, di tutte le informazioni disponibili presso le SOUP sull’andamento locale del fenomeno e le attività di spegnimento, al fine di renderle immediatamente disponibili, a tutte le componenti statali coinvolte nel contrasto al fenomeno, con l’obiettivo di rendere più tempestivo lo scambio informativo e garantire l’immediato svolgimento delle attività investigative, di quantificazione speditiva del danno ecosistemico.</t>
  </si>
  <si>
    <t>Scheda CUFAA -pg 31</t>
  </si>
  <si>
    <t>CUFAA - Enti statali</t>
  </si>
  <si>
    <t>esigenza non  più epressa nelle schede aggiornate</t>
  </si>
  <si>
    <t>Non quantificato - Richiesta non più rilevata nei nuovi allegati forniti dal CC CUFAA</t>
  </si>
  <si>
    <t>Formazione ed addestramento</t>
  </si>
  <si>
    <t>Progetto Forest Fire Area Simulator Evolution: aggregato</t>
  </si>
  <si>
    <t>Sistema per l'addestramento in scenari di emergenza ambientale. L’aggiornamento del sistema, prevede come campo di applicazione, la modellazione per la valutazione del rischio/interventi operativi nell’ambito di analisi inerenti il dissesto idrogeologico, l’inquinamento idrico le attività di repertazione su incendio boschivo.</t>
  </si>
  <si>
    <t>CUFAA All._A-All._B</t>
  </si>
  <si>
    <t>Scuola Forestale Carabinieri – Centro Addestramento Castel Volturno</t>
  </si>
  <si>
    <t>VBS 3.0 (Virtual Battle Simulator)</t>
  </si>
  <si>
    <t>Ottimizzare l’attuale sistema FFAS, sulle attività di Repertazione tecnica post incendio
Sessioni di simulazione in cloud  
impiego di sistemi di tipo oculus ( simulazioni immersive)
Evoluzione del sistema VBS3, attualmente in uso con programmi software dedicati alla simulazioni immersive di ultima generazione (4k)
non necessariamente collegati ad applicativi di tipo militare;
Previsione di nuove palestre di ecosistemi forestali tramite tools di creazione di nuovi scenari ambientali (GIS);
Implementazione a scala nazionale, del modello simulazione investigativa NIAB in automatico basato sull’uso del modello MEG.</t>
  </si>
  <si>
    <t>Progetto Forest Fire Area Simulator Evolution:
Costo aggregato inizialmente esposto (€ 12.000.000) e scorporato nelle voci da 6053-6062 a seguito di analisi congiunta con stakeholder. Fare riferimento alle voci elencate per la determinazione del fabbisogno</t>
  </si>
  <si>
    <t>CU.V6.4</t>
  </si>
  <si>
    <t>Progetto S.DI.MA.: Sistema mobile di ripresa</t>
  </si>
  <si>
    <t>60 kit, in allestimento di tipo militare di monitoraggio occulto fisso e mobile dotate di software di motion detection e sensori
da integrazione: Allestimento mobile kit telecamere occultate (60 unità)</t>
  </si>
  <si>
    <t>Fabbisogni tecngoligi espressi per l'implentazione del ssitema S.DI.MA. Id 6005</t>
  </si>
  <si>
    <t>Modelli previsionali incendi boschivi</t>
  </si>
  <si>
    <t>Modelistica previsionale per la stima probabilistica della suscettività agli incendi boschvi</t>
  </si>
  <si>
    <t>potenziamento del sistema RISICO15 - COSMO 15 con richiesta di sviluppo di software</t>
  </si>
  <si>
    <t>Richiesta riferita ad esigenze regionali formulate nelle schede di ricognizione DL120/2021</t>
  </si>
  <si>
    <t>Aggiornamento e potenziamento della modellistica previsionale per la stima probabilistica della suscettività agli incendi boschivi, a differenti scale spaziali e temporali, anche a supporto della redazione del bollettino di previsione nazionale incendi e dei bollettini regionali; in particolare potenziamento della capacità del modello di stimare l'umidità del combustibile morto anche attraverso l'integrazione di una rete di sensori a terra.</t>
  </si>
  <si>
    <t>rete di sensori in situ per la stima dell'umidità del combustibile</t>
  </si>
  <si>
    <t>Rete monitoraggio umidità dei suolo</t>
  </si>
  <si>
    <t>Momitoraggio dell'umidità combustibile</t>
  </si>
  <si>
    <t>sensori più sw</t>
  </si>
  <si>
    <t>Monitoraggio Post Evento</t>
  </si>
  <si>
    <t>Sistema di mappatura APF</t>
  </si>
  <si>
    <t>Sviluppo e validazione di sistemi per la mappatura rapida delle aree percorse dal fuoco, anche attraverso l’integrazione di dati satellitari e informazioni territoriali. Include sistemi per la diffusione interoperativa dei dati e delle informazioni in formato digitale.</t>
  </si>
  <si>
    <t>Scheda raccolta dati  DL120-2021 pagg. 1-4</t>
  </si>
  <si>
    <t>Il costo dichiarato per l'attività è di  € 800.000. Sulle APF avviato il progetto del Geoportale Incendi Boschivi del CUFAA</t>
  </si>
  <si>
    <t>Stazioni di monitoraggio per vento e temperatura</t>
  </si>
  <si>
    <t>Implementazione delle stazioni in telemisura esistenti con sensori a supporto della valutazione del rischio incendi: termometri, anemometri.</t>
  </si>
  <si>
    <t xml:space="preserve">Sistema AI per  la probablità di  un evento incendiario </t>
  </si>
  <si>
    <t>Implementazione di sistemi di intelligenza artificiale che restituiscano su scala graduata la probabilità che in una determinata area si verifichi un evento incendiario di una certa magnitudo. Ricognizione su scala nazionale delle informazioni per l'addestramento  del sistema AI (per consentire tali valutazioni elaborazione delle informazioni relative alle condizioni predisponenti, all'organizzazione del sistema di risposta territoriale, alla tipologia di risorse AIB e loro allocazione, alla tipologia e localizzazione degli interventi preventivi, agli eventi storici registrati ed alle condizioni presenti al loro accadimento)</t>
  </si>
  <si>
    <t>Prosecuzione attività di monitoraggio topografico, inclinometrico e piezometrico su strumentazione esistente, durata di 1 anno, organizzato in 4 misure trimestrali; fornitura e posa in opera di n. 15 corner reflector passivi e n. 5 corner reflector attivo (inclusa installazione pannello fotovoltaico e struttura di ancoraggio); Fornitura e posa in opera di n. 5 catene inclinometriche Vertical Array per fori da 70m con passo 1m- Comune/Località: Bovino - Frana Pianello - ID Frana: 0710034600</t>
  </si>
  <si>
    <t>Prosecuzione attività di monitoraggio inclinometrico e piezometrico su strumentazione esistente (n. 3 inclinometri; n. 2 piezometri), durata di 1 anno, organizzato in 4 misure trimestrali; Fornitura e posa in opera di n. 15 corner reflector passivi e n. 5 corner reflector attivo (inclusa installazione pannello fotovoltaico e struttura di ancoraggio); Fornitura e posa in opera di n. 5 catene inclinometriche Vertical Array per fori da 50m con passo 1m- Comune/Località: Carlantino - ID Frana: 0710044400</t>
  </si>
  <si>
    <t xml:space="preserve">Strumenti a supporto dell'individuazione delle aree e dei periodi a rischio, anche mirati all'approntamento dei dispositivi funzionali a realizzare la lotta attiva  agli  incendi boschivi attraverso l'analisi dello stato della vegetazione e carichi di combustibile, presenti o attesi in situ, ed incrociando le informazioni con le mappe di pericolosità statica del territorio agli incendi, individuazione delle aree che,
in via prioritaria, necessitano di interventi preventivi anche di tipo silvicolturale o  di applicazione di fuoco prescritto, con particolare riguardo alle aree di interfaccia urbano rurale, alle aree naturalistiche di alto pregio o alle aree più esposte al rischio idrogeologico e idraulico. </t>
  </si>
  <si>
    <t xml:space="preserve">Database degli interventi programmati e realizzati </t>
  </si>
  <si>
    <t>Strumenti a supporto dell'individuazione delle aree e dei periodi a rischio, anche mirati all'approntamento dei dispositivi funzionali a realizzare la lotta attiva  agli  incendi boschivi.</t>
  </si>
  <si>
    <t>Monitoraggio della viabilità forestale</t>
  </si>
  <si>
    <t>Monitoraggio della rete della viabilità forestale. Rilevazione e monitoraggio  della rete viaria forestale, comprensiva anche delle componenti più  di  dettaglio  (viabilità temporanea ad uso selvicolturale) ai fini della pianificazione e realizzazione della gestione forestale sostenibile ed anche nella gestione delle emergenze  (gestione di grandi  quantità di biomassa forestale abbattuta da eventi climatici estremi).</t>
  </si>
  <si>
    <t>Regioni, Carabinieri forestali?</t>
  </si>
  <si>
    <t>Sistema per la mappatura dei punti di innesco e stima delle superfici potenzialmente percorse dal fuoco</t>
  </si>
  <si>
    <t>Individuazione e mappatura dei punti d'innesco e stima delle superfici potenzialmente percorse dal fuoco attraverso algoritmi di propagazione del fronte di fiamma.
Mappatura da satellite con la miglior risoluzione disponibile
Monitoraggio continuo ed informazioni elaborate ad evento in corso
Algoritmi di propagazione  che tengano conto di variabili dinamiche  (meteorologiche) e statiche (orografia)
Sistema di condivisione delle informazioni con i diversi livelli di responsabilità coinvolti nella gestione dell'evento</t>
  </si>
  <si>
    <t>Strumento di supporto operativo per impiego risorse AIB</t>
  </si>
  <si>
    <t>Creazione di uno strumento ad uso operativo che sulla base delle informazioni del sistema (id  6024) per identificare innesco e superfici potenzialmente percorse dal fuoco sia in grado di supportare le attività operative analizzando le possibili modalità di impiego delle risorse disponibili</t>
  </si>
  <si>
    <t>Monitoraggio AIB</t>
  </si>
  <si>
    <t>Sistema di avvistamento incendi</t>
  </si>
  <si>
    <t xml:space="preserve">Monitoraggio con videocamere brandeggiabili  da remoto </t>
  </si>
  <si>
    <t>Implementazione di sistemi di videosorveglianza per le attività di avvistamento e monitoraggio degli incendi boschivi nelle aree  a maggior rischio con particolare attenzione alle aree rurali/montane a minor densità demografica e di più difficile accesso</t>
  </si>
  <si>
    <t>Monitoraggio con droni in (quasi) real time</t>
  </si>
  <si>
    <t>Implementazione dell'uso di droni per analisi in quasi real-time e l'individuazione di inneschi, anche potenziali, di incendi boschivi.</t>
  </si>
  <si>
    <t>Prodotti satellitari</t>
  </si>
  <si>
    <t>Sistema continuo di processamento immagini</t>
  </si>
  <si>
    <t>Sviluppo, implementazione e manutenzione operativa di un sistema di rete continuo con software per il processamento ed archiviazione di immagini provenienti da satelliti,  videocamere o droni</t>
  </si>
  <si>
    <t>Operatori abilitati</t>
  </si>
  <si>
    <t>Aggiornamento sistemi per attività coordinamento flotta AIB  Statale</t>
  </si>
  <si>
    <t>Aggiornamento sistemi tecnologici asserviti al funzionamento del Centro Operativo Aereo Unificato del DPC, finalizzato all'efficientamento delle attività di coordinamento della Flotta AIB di Stato al fine del  monitoraggio, gestione  e lotta attiva agli incendi boschivi</t>
  </si>
  <si>
    <t>COAU- DPC</t>
  </si>
  <si>
    <t>Danno da incendio</t>
  </si>
  <si>
    <t>Metodologia di stima del danno</t>
  </si>
  <si>
    <t>Sviluppo di una metodologia per la valutazione  del  danno da incendio  ed alimentazione del Disaster Loss Database</t>
  </si>
  <si>
    <t>Droni con sensoristica per stima del danno</t>
  </si>
  <si>
    <t>Implementazione dell'uso dei droni, equipaggiati con  sensori  adeguati,  per  stima  del danno post-evento,  soprattutto in aree ad elevato valore  naturalistico  ed  ambientale (camere nel visibile, termico, iperspettrale e LIDAR)</t>
  </si>
  <si>
    <t>Non finanziabili perché coperti da altra proposta</t>
  </si>
  <si>
    <t>Aggiornamento e potenziamento della modellistica previsionale per la stima probabilistica della suscettività agli incendi boschivi, a differenti scale spaziali e temporali, anche a supporto della redazione del bollettino di previsione nazionale incendi e dei bollettini regionali</t>
  </si>
  <si>
    <t>Strumenti per  rilevamento rapido incendi</t>
  </si>
  <si>
    <t>Sviluppo e validazione di sistemi pre-operativi per il rilevamento rapido di incendi a scala nazionale, anche sulla base dell’integrazione di dati satellitari e informazioni territoriali, e della loro integrazione in sistemi di allertamento rapido.</t>
  </si>
  <si>
    <t xml:space="preserve">Valutazione del danno </t>
  </si>
  <si>
    <t xml:space="preserve">Sistema per la stima degli impatti </t>
  </si>
  <si>
    <t>Sviluppo di sistemi e procedure per la stima degli impatti che gli incendi boschivi hanno sul territorio, con particolare attenzione alle aree abitate, alle infrastrutture, agli impianti industriali, alle discariche, e alle attività agricole, forestali e pastorali, anche attraverso lo sviluppo di software e il potenziamento di banche dati tematiche e territorriali.</t>
  </si>
  <si>
    <t>il costo dichiarato per l'attività è di € 200.000. Esigenza espressa anche alla richiesta ID 6029</t>
  </si>
  <si>
    <t>RAN</t>
  </si>
  <si>
    <t>Rinnovamento Rete Agrometeorologica Nazionale</t>
  </si>
  <si>
    <t>Esigenza congiunta con CREA, portata avanti sul Verticale Agricoltura di precisione</t>
  </si>
  <si>
    <t>Rinnovamento SIAN</t>
  </si>
  <si>
    <t xml:space="preserve">Rinnovamento del Portale SIAN in vista della nuova Politica agricola comune (PAC 2023-2027). </t>
  </si>
  <si>
    <t>Lotta attiva AIB</t>
  </si>
  <si>
    <t>Acquisto di pacchetti da tlr per le condizioni di un incendio real time</t>
  </si>
  <si>
    <t xml:space="preserve">Aumento della capacità operativa di gestione di eventi di incendio boschivo o di interfaccia mediante l’acquisizione di immagini satellitari ad alta definizione, rilevati anche mediante sensori ottici e infrarossi, disponibili in modalità  “near real time” mediante acquisto da operatori del settore. A seguito della strutturazione del servizio per la gestione dei dati satellitari, si prevede di acquisire appositi “pacchetti”, disponibili sul mercato, in grado di rappresentare le reali condizioni di incendio in un territorio.
</t>
  </si>
  <si>
    <t>CNVVF - Scheda raccolta dati  DL120-2021.pdf</t>
  </si>
  <si>
    <t>dpc regioni</t>
  </si>
  <si>
    <t>Certificazione scientifica</t>
  </si>
  <si>
    <t>Progetto MEG: Certificazione scientifica</t>
  </si>
  <si>
    <t>Progetto MEG</t>
  </si>
  <si>
    <t>Progetto MEG: Sviluppo applicativo da campo</t>
  </si>
  <si>
    <t>Sviluppo applicativo da campo (a corpo)</t>
  </si>
  <si>
    <t>Progetto MEG: Sviluppo applicativo desktop</t>
  </si>
  <si>
    <t>Sviluppo applicativo desktop (a corpo)</t>
  </si>
  <si>
    <t>Attività sistemistica</t>
  </si>
  <si>
    <t xml:space="preserve">Progetto MEG: Attività sistemistica </t>
  </si>
  <si>
    <t>Attività sistemistica idonea consentire Analisi spaziale della intensità e direzione del vento a 10m, ottenibili attraverso un servizio meteo customizzato</t>
  </si>
  <si>
    <t>Progetto S.DI.MA.: Ponti radio per sistema mobile di ripresa</t>
  </si>
  <si>
    <t>Progetto S.DI.MA.: Sistema cloud centralizzato storage e analisi immagini</t>
  </si>
  <si>
    <t>Sistema cloud centralizzato storage e analisi immagini (a corpo)</t>
  </si>
  <si>
    <t>Progetto S.DI.MA.: Allestimento sala centrale</t>
  </si>
  <si>
    <t>Allestimento sala centrale (a corpo)</t>
  </si>
  <si>
    <t>Sale operative</t>
  </si>
  <si>
    <t>Addestramento</t>
  </si>
  <si>
    <t>Sistema di addestramento immersivo</t>
  </si>
  <si>
    <t>Progetto Forest Fire Area Simulator Evolution:</t>
  </si>
  <si>
    <t>Allestimento delle “palestre virtuali” (ricostruzione digitale di scenari operativi reali per le diverse tipologie di addestramento )  (5 unità)</t>
  </si>
  <si>
    <t>Progetto Forest Fire Area Simulator Evolution</t>
  </si>
  <si>
    <t>Tipo di monitoraggio: Allertamento (Real time) - Concertazione CF: Nota Struttura Attività Geologiche Prot. 12212 del 28/11/2022; Nota Centro Funzionale Prot 5986/PC del 02/12/2022</t>
  </si>
  <si>
    <t>Monitoraggio di portata della sorgente stagionale in loc. Stadelte.
 Colonna multiparametrica nel sondaggio in programma nell'estate 2022.
 Realizzazione di n. 1 sondaggio geognostico conoscitivo nel corpo di frana, volto al posizionamento di n. 1 colonna multiparametrica.
 Installazione di n. 1 stazione totale robotizzata con lettura oraria e trasmissione dei dati- Comune/Località: Gressoney-Saint-Jean - Bosmatto - ID Frana: 72042301</t>
  </si>
  <si>
    <t>Potenziamento dei sistemi di alimentazione e trasmissione dati comprendenti:
 n.3 tralicci con pannelli fotovoltaici per potenziamento rete GNSS e nuovo ponte radio, installati in frana
 spostamento di n.1 stazione GNSS
 n.4 Access point per accentrare i dati e ritrasmetterli al centro di monitoraggio
 Installazione di:
 n.2 corner passivi
 Sondaggio geognostico e colonna multiparametrica (L=100 m)- Comune/Località: Chambave - Chervaz - ID Frana: 75016203</t>
  </si>
  <si>
    <t>Tipo di monitoraggio: Conoscitivo (tempo differito) - Concertazione CF: Si rimanda alla nota di trasmissione Prot. n. RA/515036 del 02/12/2029</t>
  </si>
  <si>
    <t>Inclinometri automatizzati da acquisire. Reti GPS. Piezometri- Comune/Località: Montebello Sul Sangro - ID Frana:</t>
  </si>
  <si>
    <t>Tipo di monitoraggio: Conoscitivo (tempo differito) - Concertazione CF: Si rimanda alla nota di trasmissione Prot. n. RA/515036 del 02/12/2030</t>
  </si>
  <si>
    <t>Inclinometri automatizzati da acquisire. Reti GPS. Piezometri- Comune/Località: Castiglione Messer Marino - ID Frana:</t>
  </si>
  <si>
    <t>Tipo di monitoraggio: Conoscitivo (tempo differito) - Concertazione CF: Si rimanda alla nota di trasmissione Prot. n. RA/515036 del 02/12/2031</t>
  </si>
  <si>
    <t>Catene etensimetriche; Reti GPS. - Comune/Località: Lettopalena/Taranta Peligna - ID Frana:</t>
  </si>
  <si>
    <t>Tipo di monitoraggio: Conoscitivo (tempo differito)/Allertamento (Real time) - Concertazione CF: Si rimanda alla nota di trasmissione Prot. n. RA/515036 del 02/12/2032</t>
  </si>
  <si>
    <t>Strumentazione da acquisire consistente in: Inclinometri automatizzati di profondità, clinometri da campo e da parete, piezometri elettrici, rete GPS- Comune/Località: Chieti - ID Frana:</t>
  </si>
  <si>
    <t>Tipo di monitoraggio: Conoscitivo (tempo differito) e definizione soglie di allertamento - Concertazione CF: Si rimanda alla nota di trasmissione.</t>
  </si>
  <si>
    <t>Strumentazione da acquisire consistente in: Inclinometri automatizzati di profondità, clinometri da parete, rete
 GPS- Comune/Località: Bucchianico - Via Piane - ID Frana:</t>
  </si>
  <si>
    <t>Strumentazione da acquisire consistente in: Inclinometri automatizzati di profondità, clinometri da parete, rete
 GPS- Comune/Località: Vasto -Via della Croce di Montevecchio - ID Frana:</t>
  </si>
  <si>
    <t>Strumentazione da acquisire consistente in: Pluviometri e nivometri da porre ad alta quota; Telecamere attive lungo il canale; accelerometri da porre alla base ed ai lati del canale- Comune/Località: Comune di L'Aquila Loc. Arischia/Comune di Pizzoli (AQ) - ID Frana:</t>
  </si>
  <si>
    <t>Monitoraggio ex -novo</t>
  </si>
  <si>
    <t>Realizzazione di sondaggi geognostici per la definizione di assetti lito-stratigrafici e relative variazioni latero-verticali. Monitoraggio topografico (stazione totale, GNSS), misure inclinometriche e piezometriche, monitoraggio idrometeorologico- Comune/Località: Castelpizzuto-SP 21 Volturno-Pentrica al KM11+650 a circa 500 metri dal centro abitato di Castelpizzuto - ID Frana: 0940033800 + area di Alta attenzione A4 - PSAI Rischio Frana AdB DAM</t>
  </si>
  <si>
    <t>Realizzazione di sondaggi geognostici per la definizione di assetti lito-stratigrafici e relative variazioni latero-verticali. Strumentazione da acquisire: a) superficiale (estensimetri, fessurimetri, inclinometri da parete, assestimetri); b) in foro (inclinometri, piezometri, colonne multiparametriche); c) monitoraggio topografico (stazione totale, GNSS); d) monitoraggio idrometeorologico (pluviometri).- Comune/Località: Isernia, frazione Castelromano - ID Frana: Frana non perimetrata in IFFI; area in cui sono ritenuti possibili fenomeni di primo distacco - PSAI Rischio Frana AdB DAM</t>
  </si>
  <si>
    <t>monitoraggio topografico (stazione totale, GNSS); radar interferometrico da terra, inclinometro e fessurimetro; distometro; monitoraggio idrometeorologico (pluviometro, termometro); Droni + LIDAR- Comune/Località: Barano d'Ischia - Fumarole/arenile Maronti - ID Frana: 0630052800</t>
  </si>
  <si>
    <t>Campania</t>
  </si>
  <si>
    <t>Inclinometri/inclinometri fissi; piezometri; monitoraggio di posizione attraverso GPS fisso fessurimetri, estensimetri. Servizio di raccolta ed elaborazione dati e sistema di trasmissione dati- Comune/Località: Sacco - Santa Barbara - ID Frana: 0650584200</t>
  </si>
  <si>
    <t>ex novo/in precedenza sono stati eseguiti rilievi topografici</t>
  </si>
  <si>
    <t>Rilievo drone 
 Sistema di monitoraggio superficiale con sensori GPS a doppia frequenza. Estensimetri.
 Accelerometri 
 Sonde multiparametriche da inserire in pozzi attrezzati a Piezometro; inclinometri fissi. 
 Servizio di raccolta ed elaborazione- Comune/Località: Bisaccia (AV) - ID Frana: 0640688900</t>
  </si>
  <si>
    <t>Stumentrazione da implementare ed ampliare 
 inclinometri/inclinometri fissi; piezometri; monitoraggio di posizione attraverso GPS fisso fessurimetri, estensimetri. Servizio di raccolta ed elaborazione dati e sistema di trasmissione dati- Comune/Località: Caselle in Pittari (SA) - ID Frana: 0650271400</t>
  </si>
  <si>
    <t>Sondaggi geognostici conoscitivi e finalizzati alla installazione di sensoristica multiparametrica di profondità
 Implementazione del sistema trasmissione dati- Comune/Località: Montaguto (AV) - ID Frana: 0640360900</t>
  </si>
  <si>
    <t>Tipo di monitoraggio: Allertamento (Real time) - Concertazione CF: Accordo dell’Università del Sannio con Protezione Civile – Regione Campania. Emessi bollettini periodici circa stato evolutivo del fenomeno nel quadro dell'accordo.</t>
  </si>
  <si>
    <t>Sistema di monitoraggio di nuova installazione:
 Sistema di monitoraggio superficiale con sensori GPS.
 Accelerometri 
 Estensimetri
 Sonde multiparametriche da inserire in pozzi attrezzati, Piezometri; inclinometri fissi. 
 Servizio di raccolta ed elaborazione dati
 - Comune/Località: Montaguto (AV) - ID Frana: 0640360700</t>
  </si>
  <si>
    <t>Strumentazione di nuova installazione: 
 Rilievi drone
 Stazione topografica mobile e n. 15 mire ottiche
 Sistema di monitoraggio superficiale con sensori GPS.
 Accelerometri 
 Sonde multiparametriche da inserire in pozzi, Piezometri; inclinometri fissi. 
 Monitoraggio idropluviomretrico
 Servizio di raccolta ed elaborazione dati- Comune/Località: Buonalbergo (BN) - ID Frana: new 0640003100</t>
  </si>
  <si>
    <t>Stumentrazione da implementare 
 inclinometri/inclinometri fissi; piezometri; monitoraggio di posizione attraverso GPS fisso; sistema di trasmissione dati.- Comune/Località: Torrecuso (BN) - ID Frana: 0620006202</t>
  </si>
  <si>
    <t>Tipo di monitoraggio: Allertamento (Real time) - Concertazione CF: Allertamento secondo procedure stabilite in tavolo tecnico presso la Prefettura di Benevento e concordate con ente gestore ANAS e comune di Torrecuso</t>
  </si>
  <si>
    <t>Strumentazione da acquisire. 
 inclinometro/clinometro fissi; monitoraggio topografico GPS; Sensori per rilevare anomalie tensionali con supporto di estensimetri a filo e/o adeguato numero di tensiometri per rilevare spostamenti dei blocchi rocciosi. 
 Rilievi da drone delle pareti.
 Monitoraggio idrometeorologico (pluviometro, termometro)
 Centralina di acquisizione degli spostamenti e rete di sensori. 
 Servizio di raccolta e elaborazione- Comune/Località: Sant'Agata dei Goti (BN) - ID Frana: non presente su IFFI</t>
  </si>
  <si>
    <t>Tipo di monitoraggio: Conoscitivo (tempo differito)/Allertamento (Real time) - Concertazione CF: n.d.</t>
  </si>
  <si>
    <t>Strumentazioni da prevedersi in Due postazioni sperimentali caratterizzate da significative diversità geomorfologiche ed idrogeologiche:
 Tensiometri, Piezometri; fessurimetri; estensimetro; monitoraggio topografico (stazione totale, GNSS); monitoraggio idrometeorologico (pluviometro, termometro)- Comune/Località: Pizzo d’Alvano. Lato Sarno (SA) e Lato Quindici (AV) - ID Frana: https://idrogeo.isprambiente.it/app/iffi/f/0650006400?hl=it 
 https://idrogeo.isprambiente.it/app/iffi/f/0640258700?hl=it
 https://idrogeo.isprambiente.it/app/iffi/f/0640258000?hl=it</t>
  </si>
  <si>
    <t>Nuova installazione di idrometro nel bacino dell'Osento (Codice intervento  ABRU_4). Integrazione della rete esistente su alcuni sottobacini ai fini di monitoraggio. Voci incluse nel costo: Fornitura, installazione e manutenzione per due anni (1 unità). Priorità ALTA.</t>
  </si>
  <si>
    <t>Nuova installazione di idrometro nel bacino del Sangro, in particolare sul Fiume Aventino (Codice intervento  ABRU_5).  Integrazione della rete esistente su alcuni sottobacini ai fini di monitoraggio. Voci incluse nel costo: Fornitura, installazione e manutenzione per due anni (1 unità). Priorità ALTA.</t>
  </si>
  <si>
    <t>Nuova installazione di idrometro nel bacino del Fiume Feltrino (Codice intervento ABRU_6).  Integrazione della rete esistente su alcuni sottobacini ai fini di monitoraggio. Voci incluse nel costo: Fornitura, installazione e manutenzione per due anni (1 unità). Priorità ALTA.</t>
  </si>
  <si>
    <t>Nuova installazione di idrometro nel bacino del Vibrata (Codice intervento  ABRU_7). Integrazione della rete esistente su alcuni sottobacini ai fini di monitoraggio. Voci incluse nel costo:  Fornitura, installazione e manutenzione per due anni (1 unità).Priorità ALTA.</t>
  </si>
  <si>
    <t>Nuova installazione di idrometro nel bacino del Tavo   (Codice intervento  ABRU_8). Integrazione della rete esistente su alcuni sottobacini ai fini di monitoraggio. Voci incluse nel costo:  Fornitura, installazione e manutenzione per due anni (1 unità).Priorità ALTA.</t>
  </si>
  <si>
    <t>Nuova installazione di idrometro nel bacino del Fucino (Codice intervento  ABRU_9).  Integrazione della rete esistente su alcuni sottobacini ai fini di monitoraggio. Voci incluse nel costo: Fornitura, installazione e manutenzione per due anni (4 unità). Priorità ALTA.</t>
  </si>
  <si>
    <t>Stazione idrometrica a valle diga (Codice intervento BASI_1). Integrazione rete idrometrica esistente (6 unità). Voci incluse nel costo: Fornitura e installazione. Priorità ALTA.</t>
  </si>
  <si>
    <t>Presenza in Censimento ItaliaMeteo</t>
  </si>
  <si>
    <t>Misuratore di velocità superficiale su stazioni idrometriche esistenti (Codice intervento BASI_2). Potenziamento stazioni di monitoraggio (10 unità). Voci incluse nel costo: Fornitura e installazione. Priorità MEDIA.</t>
  </si>
  <si>
    <t>WebCam su sezioni idrometriche (Codice intervento BASI_3).  Potenziamento stazioni di monitoraggio (10 unità).  Voci incluse nel costo: Fornitura e installazione. Priorità  MEDIA.</t>
  </si>
  <si>
    <t>Sostituzione</t>
  </si>
  <si>
    <t>Sostituzione apparati di trasmissione radio (Codice intervento BASI_4). Adeguamento tecnologico stazioni esistenti (24 unità).  Voci incluse nel costo: Fornitura e installazione. Priorità ALTA.</t>
  </si>
  <si>
    <t>Individuazione delle aree che possono essere soggette a bruciatura delle stoppie dopo la raccolta nei mesi estivi in corrispondenza dei periodi di divieto dell’attività, attraverso la combinazione di dati da sensori in situ, sistemi radar meteorologici e remote sensing sulla base delle informazioni da mappatura delle colture e caratteristiche del suolo, per previsione di possibili eventi di bruciatura delle stoppie e delle paglie</t>
  </si>
  <si>
    <t>CU.V4.3</t>
  </si>
  <si>
    <t>Monitoraggio Forestale</t>
  </si>
  <si>
    <t>Monitoraggio aree forestali colpite da avversità abiotiche/biotiche</t>
  </si>
  <si>
    <t>Servizio di monitoraggio on demand delle aree forestali colpite da:
-  avversità a carattere abiotico (a carattere meteorologico come gelate precoci e tardive, galaverna, schianti da vento, sradicamenti, distruzione generalizzata di formazioni forestali per cicloni, tempeste ecc,) ed a carattere biotico come infestioni (da insetti ed altri animali) e infezioni (da funghi, batteri e virus), attraverso integrazione di modelli, dati remoti e in situ, per differenziare la tipologia del disturbo e valutare lo stato della vegetazione;
-   avversità di natura antropica (incendi e effetti di inquinamento atmosferico ed idrico), anche in 3D e valutazione della stima della biomassa bruciata e delle emissioni emesse;
-   tagliate forestali con definizione delle aree oggetto dell’intervento selvicolturale anche in 3D.</t>
  </si>
  <si>
    <t>ISPRA/ASI</t>
  </si>
  <si>
    <t>CU.V4.4</t>
  </si>
  <si>
    <t>Previsioni qualità dell'aria</t>
  </si>
  <si>
    <t>Monitoraggio inquinamento atmosferico</t>
  </si>
  <si>
    <t>Kairos</t>
  </si>
  <si>
    <t xml:space="preserve">sistema previsionale  per la valutazione di impatto del contributo di eventi naturali e antropici durante episodi di inquinamento: aggiornamento centro calcolo hpc con servizi h24 e assistenza utenti per garantire operatività del sistema kAIROS </t>
  </si>
  <si>
    <t>SNPA(ARPAE)</t>
  </si>
  <si>
    <t>FLEXPART-COSMO</t>
  </si>
  <si>
    <t>sviluppo e messa in operatività del modello FLEXPART-COSMO</t>
  </si>
  <si>
    <t>AIRPOL</t>
  </si>
  <si>
    <t>10 inclinometri + 8 piezometri + 6 GPS in continuo + corner reflector- Comune/Località: Albano di Lucania - ID Frana: 0760069600 - 0760073300 - 0760071901 - 0760072901 - 0760073200</t>
  </si>
  <si>
    <t>6 inclinometri + 6 piezometri + 6 GPS in continuo + corner reflector- Comune/Località: Grassano - ID Frana: 0770072301 - 0770072302 - 0770072303 - 0770072304 - 0770072305 - 0770072306 - 0770072307 - 0770072308</t>
  </si>
  <si>
    <t>inclinometri + piezometri + GPS in continuo + corner reflector- Comune/Località: Tricarico - ID Frana: 0770056601 - 0770056602 - 0770056702 - 0770055900 - 0770055801 - 0770055802</t>
  </si>
  <si>
    <t>da acquisire:4 piezometri, 2 inclinometri + 1 colonna parametrica, corner reflector, 1stazione meteo. Da potenziare: Rete 4 GPS in telemisura- Comune/Località: Lago - ID Frana: 780905001</t>
  </si>
  <si>
    <t>Calabria</t>
  </si>
  <si>
    <t>inclinometri, piezometri, monitoraggio topografico (stazione totale, GNSS)- Comune/Località: Cammarata - Via Pertini/Via Venezia - ID Frana: 848319200, 848323200, 846511100, 848319600, 848318400</t>
  </si>
  <si>
    <t>Tipo di monitoraggio: Conoscitivo (tempo differito)/Allertamento (Real time) - Concertazione CF: Dipartimento Regionale Protezione Civile - P.E.C. del 30/11/2021 prot.n. 62993/S04-CFD_Idro/DRPC Sicilia - mail DRPC del 21/3/2022 (scheda anagrafica nazionale reti di monitoraggio in situ delle frane)</t>
  </si>
  <si>
    <t>inclinometri, piezometri, monitoraggio topografico (stazione totale, GNSS),radar interferometrico da terra- Comune/Località: Porto Empedocle - versante a monte di Via Lincoln - ID Frana: 848384700</t>
  </si>
  <si>
    <t>inclinometri, piezometri, monitoraggio topografico (stazione totale, GNSS)- Comune/Località: Niscemi- SP12 ad W dell'abitato - ID Frana: 857441500, 857442300, 857508000, 857508400, 857508100, 857508200</t>
  </si>
  <si>
    <t>inclinometri, piezometri, monitoraggio topografico (stazione totale, GNSS)- Comune/Località: Motta Sant'Anastasia - versante E dell'abitato - ID Frana: 878074500</t>
  </si>
  <si>
    <t>estensimetri- Comune/Località: Castelmola - centro urbano - ID Frana: 838143000, 8338142900, 838143100, 838142700</t>
  </si>
  <si>
    <t>inclinometri, piezometri, monitoraggio topografico (stazione totale , GNSS)- Comune/Località: Naso - versante S dell'abitato - ID Frana: 835566000</t>
  </si>
  <si>
    <t>Tipo di monitoraggio: Allertamento (Real time) - Concertazione CF: Dipartimento Regionale Protezione Civile - P.E.C. del 30/11/2021 prot.n. 62993/S04-CFD_Idro/DRPC Sicilia - mail DRPC del 21/3/2022 (scheda anagrafica nazionale reti di monitoraggio in situ delle frane)</t>
  </si>
  <si>
    <t>inclinometri, piezometri, monitoraggio topografico (stazione totale, GNSS), altro- Comune/Località: San Fratello - centro urbano - ID Frana: 838403300, 838399000, 838397300, 835766900, 833019619</t>
  </si>
  <si>
    <t>inclinometri, piezometri, monitoraggio topografico (stazione totale, GNSS)- Comune/Località: Vicari - versante a NW dell'abitato - ID Frana: 826114200, 826114300, 828511100, 828510800</t>
  </si>
  <si>
    <t>monitoraggio topografico (stazione totale, GNSS); radar interferometrico da terra, inclinometro e fessurimetro; distometro; monitoraggio idrometeorologico (pluviometro, termometro); Droni + LIDAR, Telecamere e fotocamere- Comune/Località: CAGLIARI - ID Frana: 920006300</t>
  </si>
  <si>
    <t>Sardegna</t>
  </si>
  <si>
    <t>Tipo di monitoraggio: Conoscitivo (tempo differito)/Allertamento (Real time) - Concertazione CF: Interlocuzioni formali in corso con la Direzione Generale della Protezione civile per valutare la fattibilità e la gestione delle attività</t>
  </si>
  <si>
    <t>monitoraggio topografico (stazione totale, GNSS); radar interferometrico da terra, inclinometro e fessurimetro; distometro; monitoraggio idrometeorologico (pluviometro, termometro); Droni + LIDAR, Telecamere e fotocamere- Comune/Località: CASTELSARDO - ID Frana: 900024700</t>
  </si>
  <si>
    <t>monitoraggio topografico (stazione totale, GNSS); radar interferometrico da terra, inclinometro e fessurimetro; distometro; monitoraggio idrometeorologico (pluviometro, termometro); Droni + LIDAR, Telecamere e fotocamere- Comune/Località: ULASSAI - ID Frana: 910009500</t>
  </si>
  <si>
    <t>monitoraggio topografico (stazione totale, GNSS); radar interferometrico da terra, inclinometro e fessurimetro; distometro; monitoraggio idrometeorologico (pluviometro, termometro);Droni + LIDAR, Telecamere e fotocamere- Comune/Località: ULASSAI - ID Frana: 910009600</t>
  </si>
  <si>
    <t>monitoraggio idrometeorologico (pluviometro, termometro), Droni + LIDAR, fotocamere e videocamere- Comune/Località: BITTI - ID Frana: EIT2020001138</t>
  </si>
  <si>
    <t>da acquisire: 1 stazione meteo e
Rete 4 GPS in telemisura, stazione
totale, corner reflector - comune / località: Acri - Id frana 780002902</t>
  </si>
  <si>
    <t>ex novo (esiste il
progetto esecutivo
all'interno di
"Progettazione rete
nazionale monitoraggio
Frane"‐ Presidenza Cons.
minis. ‐ Servizio
Geologico Nazionaleservizio
Geofisica )</t>
  </si>
  <si>
    <t>5 piezometri, 5 inclinometri, 12 (9
interni e 4 esterni) GPS, 1 stazione
meteo. - comune / località: Lungro - Id frana: 0780076700</t>
  </si>
  <si>
    <t>Tipo di monitoraggio: Conoscitivo (tempo differito)</t>
  </si>
  <si>
    <t xml:space="preserve">5 piezometri, 6 inclinometri, 11
GPS, 1 stazione meteo - comune / località: Verbicaro. - Id frana: ricompresa nell'area
dell'ID 0780201701 </t>
  </si>
  <si>
    <t>piezometri, inclinometri, GPS,
stazione meteo - comune / località: Cirò Marina. Id frana: non cartografata</t>
  </si>
  <si>
    <t>Ex novo</t>
  </si>
  <si>
    <t>utilizzo di un set di strumenti costituito da 2/3 Corner Reflector (CR), 4 stazioni GNSS(3 stazioni rover interne alla frana e 1 di controllo esterna all’area in movimento) e una rete di misura costituita da 10 mire ottiche, l’installazione delle mire e la fornitura di una Stazione robotica automatica servoassistita di altissima precisione La proposta indica un totale di n. 40 set di strumenti da istallare in siti soggetti a movimenti lenti del suolo distribuiti nelle 8 regioni del mezzogiorno (Abruzzo, Molise, Campania, Puglia, Basilicata, Calabria, Sicilia, Sardegna). La scelta dei siti sarà effettuata di concerto con le regioni interessate.</t>
  </si>
  <si>
    <t>Tipo di monitoraggio: Conoscitivo (tempo differito) Dettagli non ancora pervenuti</t>
  </si>
  <si>
    <t>siti da monitorare non concordati con le regioni interessate</t>
  </si>
  <si>
    <t>CU.V1.8; RT.V1</t>
  </si>
  <si>
    <t>Anemometro 3D</t>
  </si>
  <si>
    <t>Fornitura di n.3 anemometri sonici ad alte prestazioni tridimensionale, ovvero in grado di misurare con estrema accuratezza le tre componenti del vento, U, V, e W.</t>
  </si>
  <si>
    <t>AERONAUTICA MILITARE</t>
  </si>
  <si>
    <t>Nuove richieste AM del 02/02/2023</t>
  </si>
  <si>
    <t>Richiesta modulabile nelle quantità. Costo cad. 7.692 IVA inclusa</t>
  </si>
  <si>
    <t>DS.V1</t>
  </si>
  <si>
    <t>Rete monitoraggio ambientale</t>
  </si>
  <si>
    <t>Spettrofotometro Brewer</t>
  </si>
  <si>
    <t>Fornitura, installazione e avvio operativo di n.2 Spettrofotometro BREWER MKIII, calibrato, installato con i cablaggi e le opere di muratura necessarie, corso di istruzione all’uso, pronto per le operazioni secondo gli standard WMO-GAW.</t>
  </si>
  <si>
    <t>Richiesta modulabile nelle quantità. Costo cad. 564.103 IVA inclusa</t>
  </si>
  <si>
    <t>Analizzatore PICARRO G2301</t>
  </si>
  <si>
    <t>Allestimento delle esercitazioni simulate  (5 unità)</t>
  </si>
  <si>
    <t>Allestimento e popolamento ambiente cloud per simulazioni multiple (a corpo)</t>
  </si>
  <si>
    <t>Simulazione incendi boschivi: Creazione di contesti territoriali in ambiente 3D rappresentativi di ecosistemi nazionali reali, di cui1 alpino.  (6 unità)</t>
  </si>
  <si>
    <t>Modellizzazioni di 32 nuove tipologie di albero/arbusto , nelle diverse modellistiche di bruciatura  (32 unità)</t>
  </si>
  <si>
    <t>Fornitura, installazione e avvio operativo di analizzatore PICARRO G2301 per la misura di CO2, CH4 e H20
Pompa esterna per G2000, SI2000 e L2000
16‐Port Distribution Manifold: Commutazione automatica tra un massimo di 16 linee di ingresso per misurazioni di concentrazione ambientale di gas serra, per analisi di profili verticali. Include il software di gestione delle valvole che consente un funzionamento completamente automatizzato
Monitor per visualizzazione dati completi di Cavo adattatore HDMI‐DVI 2 m e Cavo da DisplayPort a HDMI 1,8 m
Corso Tecnico PICARRO, da svolgersi presso la sede del CAMM in Zona Operativa, condotto da personale qualificato del fornitore. Al termine del corso, il personale del CAMM incaricato dello strumento dovrà essere in grado di utilizzarlo correttamente e in modo autonomo.
Servizio di assistenza per anni 10.</t>
  </si>
  <si>
    <t>Radar in banda C</t>
  </si>
  <si>
    <t>n.5 apparati in banda C in doppia polarizzazione e con tecnologia doppler, completi di quanto necessario a proteggere sia il dispositivo che le linee di comunicazione, per assicurare ciascuno il monitoraggio dell’atmosfera circostante il sito entro un raggio di almeno 250 km</t>
  </si>
  <si>
    <t>Richiesta modulabile nelle quantità. Costo cad. 3.846.154 IVA inclusa</t>
  </si>
  <si>
    <t>Rete radar da ricundurre a DPC</t>
  </si>
  <si>
    <t>Assistenza per 10 anni per i radar in banda C</t>
  </si>
  <si>
    <t>Assistenza</t>
  </si>
  <si>
    <t>Richiesta modulabile nelle quantità. Costo cad. 2,179,487 IVA inclusa</t>
  </si>
  <si>
    <t xml:space="preserve">Software di gestione, controllo e presentazione del radar </t>
  </si>
  <si>
    <t>Assistenza per 10 anni per la rete radar</t>
  </si>
  <si>
    <t>Sky Radiometer</t>
  </si>
  <si>
    <t xml:space="preserve">Fornitura di n.10 sky radiometer (misuratori di torbidità atmosferica) modello POM 02 M Lunar Version con i seguenti accessori:
sensore per la pioggia;
cavo di alimentazione e comunicazione dati standard (20 m);
cassa da trasporto per il tracker;
cassa da trasporto per il tubo sensori;
box accessori per pulizia e centratura fine;
CD ROM con software per le osservazioni.  </t>
  </si>
  <si>
    <t>Costo cad. 44.872 IVA inclusa</t>
  </si>
  <si>
    <t>Rete fulminazioni</t>
  </si>
  <si>
    <t>Aggiornamento Rete LAMPINET</t>
  </si>
  <si>
    <t>Aggiornamento complessivo rete Lampinet con servizi di assistenza per anni 10, con sostituzione n. 6 sensori di rilevamento dei fulmini con aggiornamento al modello più recente, aggiornamento sistema centrale, fornitura nuovo server e relativi software, erogazione corsi di formazione ed aggiornamento.</t>
  </si>
  <si>
    <t>Wind Profiler</t>
  </si>
  <si>
    <t>Fornitura di n.3 wind profiler per la rilevazione del vento e della temperatura nei bassi strati atmosferici. Servizio di assistenza per 10 anni.</t>
  </si>
  <si>
    <t>Richiesta modulabile nelle quantità. Costo cad. 897.436 IVA inclusa.</t>
  </si>
  <si>
    <t>Dati storici</t>
  </si>
  <si>
    <t>Archivio meteo-climatico nazionale</t>
  </si>
  <si>
    <t>Progetto M-DARE</t>
  </si>
  <si>
    <t>Potenziamento del sistema previsionale tramite l’utilizzo dei satelliti con mappatura delle situazioni di rischio nonché di aree percorse dal fuoco ed acquisizione dati eventi.</t>
  </si>
  <si>
    <t>DPC  - id Richiesta 6021 id 6018</t>
  </si>
  <si>
    <t>Implementazione delle strutture hardware e software e del personale del Centro Funzionale per migliorare il livello di accuratezza dei bollettini di previsione incendi</t>
  </si>
  <si>
    <t>Potenziamento dell’attuale sistema dei bollettini di suscettività all’innesco degli incendi boschivi emanato dal DPC, ad esempio con l’impiego del Fire Weather Index (FWI) e per attività di supporto al DOS. Nell’ambito della Convenzione è previsto l’accoppiamento del modello meteo WRF con il modello incendi SFIRE a scala regionale per la visualizzazione del prodotto FIRE INDEX</t>
  </si>
  <si>
    <t>SI da DPC Modelistica previsionale per la stima probabilistica della suscettività agli incendi boschvi- ABRUZZO cia Convenzione triennale 2019-2022 CETEMPS-CFA Totale € 360.000,00</t>
  </si>
  <si>
    <t>Installazione di una rete di video-termo-camere per il monitoraggio e la rilevazione automatica degli incendi</t>
  </si>
  <si>
    <t>no PNRR</t>
  </si>
  <si>
    <t>Redazione ex-no del Piano Regionale per la programmazione delle attività di previsione e lotta contro gli incendi boschivi</t>
  </si>
  <si>
    <t>Redazione ex-novo del Piano Regionale risalente all’anno 2011-2012 e relativa cartografia, per l’accrescimento della capacità operativa nelle azioni di prevenzione contro gli incendi boschivi</t>
  </si>
  <si>
    <t>Ex novo - Mappatura fenomeni connessi all’instabilità idrogeologica</t>
  </si>
  <si>
    <t>Modelli per la mappatura della suscettività a fenomeni franosi</t>
  </si>
  <si>
    <t>Air Quality / GHG Emission</t>
  </si>
  <si>
    <t>Rete Monitoraggio Flussi GHG</t>
  </si>
  <si>
    <t>Misura flussi gassosi GHG mediante torri eddy covariance Monitoraggio e spazializzazione delle emissioni e degli assorbimenti di GHG dal settore Agriculture, Forestry and Other Land (AFOLU)</t>
  </si>
  <si>
    <t>Scheda Crea MODELLAZIONE DI SISTEMI AGRICOLI ITALIANI</t>
  </si>
  <si>
    <t>Creazione di una rete di sensori per la misura dei flussi GHG, acquisito ed installazione sensori</t>
  </si>
  <si>
    <t>Mancanza di specifiche attese dall'Ente</t>
  </si>
  <si>
    <t>Previsione / Pianificazione</t>
  </si>
  <si>
    <t>Rete monitoraggio agrometeorologico</t>
  </si>
  <si>
    <t>Rete Agrometereologica Nazionale</t>
  </si>
  <si>
    <t xml:space="preserve"> Rafforzamento della Rete Agrometeorologica Nazionale, a supporto del Servizio Agrometeorologica Nazionale</t>
  </si>
  <si>
    <t>Mipaaf</t>
  </si>
  <si>
    <t>A tutti</t>
  </si>
  <si>
    <t>Acquisto di 50 Sensori per il rafforzamento dell'attuale RAN</t>
  </si>
  <si>
    <t>CU.V2.1</t>
  </si>
  <si>
    <t>Previsione/Pianificazione</t>
  </si>
  <si>
    <t>Modellazione del sistema agricolo</t>
  </si>
  <si>
    <t>Sviluppo software</t>
  </si>
  <si>
    <t>Modelli e Digital/Twins sviluppati dal CREA. Modellazione del sistema agricolo grazie all'integrazione di indici vegetazionali telerilevati, modellistica di simulazione e tecniche di intelligenza artificiale e volti a derivare analiticamente consigli pratici ed efficaci per ottimizzare la sostenibilità economica ed ambientale dell’agroecosistema. Progetto triennale</t>
  </si>
  <si>
    <t>Privato</t>
  </si>
  <si>
    <t>Utilizzazione ristretta</t>
  </si>
  <si>
    <t>Progetto di sviiluppo triennale per funzionalità aggiuntive e raffinamento delle capacità di modellazione.</t>
  </si>
  <si>
    <t xml:space="preserve">Il Budget esposto è relativo a costi di personale e formazione per sviluppo dei modelli e dei digital twins. Non viene accordata disponibilità alla condivisione del codice già sviluppato. </t>
  </si>
  <si>
    <t>SIARL</t>
  </si>
  <si>
    <t>Implementazione della rete di monitoraggio: acquisto e installazione di n. 4 stazioni di telemisura per ampliare la copertura del territorio.</t>
  </si>
  <si>
    <t>Regione Lazio</t>
  </si>
  <si>
    <t>Integrazione dell'attuale rete</t>
  </si>
  <si>
    <t>Richiesta integrata nella Scheda di progetto RAN del CREA</t>
  </si>
  <si>
    <t>Adeguamento e rafforzamento della rete agrometeo SIARL esistente, composta da 95 stazioni: acquisto con installazione di nuovi sensori di misura per uniformare i livelli di rilevamento degli apparati.</t>
  </si>
  <si>
    <t>Fabbisogno Irriguo</t>
  </si>
  <si>
    <t>Modello per il calcolo del consiglio  fertirriguo</t>
  </si>
  <si>
    <t>Previsioni del fabbisogno fertirriguo, nell’ottica della pianificazione della risorsa idrica e della concimazione.</t>
  </si>
  <si>
    <t>CER (Canale emiliano Romagnolo)</t>
  </si>
  <si>
    <t>CU.V2.2</t>
  </si>
  <si>
    <t>Monitoraggio Carbon Stock</t>
  </si>
  <si>
    <t>Sistema di monitoraggio del livello di carbonio organico dei suoli</t>
  </si>
  <si>
    <t xml:space="preserve">Progetto di sviiluppo per campionamenti aggiuntivi e raffinamento delle capacità di modellazione </t>
  </si>
  <si>
    <t>Le schede delle regioni esprimono dei fabbisogni informativi senza dettagliare però da cosa derivano i costi (sensori, dati, personale, formazione), non descrivono le specifiche di spesa.</t>
  </si>
  <si>
    <t>Carta Uso del Suolo e Carta Tecnica Regionale Numerica</t>
  </si>
  <si>
    <t>Aggiornamento carte di base e tematiche, cartografia di base (Database Geotopografico) e le carte tematiche (CTRN, CUS), su tutto il territorio regionale</t>
  </si>
  <si>
    <t xml:space="preserve">In questo budget sono dichiarati 800.000 euro per l'eventuale necessità di un volo. Le schede delle regioni esprimono dei fabbisogni informativi senza dettagliare però da cosa derivano i costi (sensori, dati, personale, formazione), non descrivono le specifiche di spesa. </t>
  </si>
  <si>
    <t>Fitopatie ed Infestazioni</t>
  </si>
  <si>
    <t>Sistema previsionale fitopatie e infestazioni</t>
  </si>
  <si>
    <t>Sistema previsionale per la difesa delle colture: previsioni di fitopatie ed infestazioni e sistema di supporto per la difesa.</t>
  </si>
  <si>
    <t xml:space="preserve">Costo per ricerca e sviluppo per scalare un modello locale a regionale. </t>
  </si>
  <si>
    <t>Gestione Geoportale</t>
  </si>
  <si>
    <t>Evoluzione delle funzioni e dei servizi presenti sul Geoportale Regionale, nonché lo sviluppo di servizi verticali</t>
  </si>
  <si>
    <t>Richiesta di intervento su sistemi informativi locali non aderente agli scopi dell'iniziativa</t>
  </si>
  <si>
    <t>Infrastruttura Dati Territoriali</t>
  </si>
  <si>
    <t>manutenzione ed evoluzione della IDT Regionale. La Regione Lazio ha realizzato nel 2017 una IDT, che ha sostituito e razionalizzato i diversi sistemi informativi geografici precedentemente presenti, divenendo pertanto il centro unico di pubblicazione dei dati cartografici disponibili presso l’Amministrazione Regionale.</t>
  </si>
  <si>
    <t>Database Geotopografico</t>
  </si>
  <si>
    <t>Aggiornamento Database Geotopografico. La Regione Lazio ha realizzato nel 2017 il DBGT, sulla base dello standard definito dal DM 10 novembre 2011 ed utilizzando i voli AGEA 2014 come base fotografica per la digitalizzazione.</t>
  </si>
  <si>
    <t>Coperto da Progetto MER</t>
  </si>
  <si>
    <t>Analizzatore multiparametrico AutoAnalyzer</t>
  </si>
  <si>
    <t>SI RITIENE CHE DEBBANO ESSERE FINANZIATI?</t>
  </si>
  <si>
    <t>Possibile Copertura progetto MER</t>
  </si>
  <si>
    <t>Database</t>
  </si>
  <si>
    <t>Ripristino del database ENEA MOIS</t>
  </si>
  <si>
    <t>HPC</t>
  </si>
  <si>
    <t>Requisiti HPC -&gt; 800 processori HP Superdrone</t>
  </si>
  <si>
    <t>HPC Presente nel Sistema</t>
  </si>
  <si>
    <t>WebGIS</t>
  </si>
  <si>
    <t>Richiesta di aggiornamento del sistema WebGIS Regione Sicilia ENEA</t>
  </si>
  <si>
    <t>Manutezione</t>
  </si>
  <si>
    <t>Parametri oceanografici</t>
  </si>
  <si>
    <t>Modello previsionale ad altra risoluzione per stime orarie gioranliere per i prossimi 5 giorni</t>
  </si>
  <si>
    <t>Algoritmi</t>
  </si>
  <si>
    <t>Algortimi per la gestione, visualizzazione, ricampionamento e classificazione di Big Data Lidar (&gt; 100M di punti)</t>
  </si>
  <si>
    <t>Algoritmo</t>
  </si>
  <si>
    <t>Incontro bilaterale</t>
  </si>
  <si>
    <t>Parametri biogeochimici marini</t>
  </si>
  <si>
    <t>Modelli meto marini</t>
  </si>
  <si>
    <t>Servizio Integrato</t>
  </si>
  <si>
    <t>Servizio integrato (modelli, dati remoti e in situ) per il monitoraggio quasi in tempo reale del moto ondoso, dei parametri oceanografici, fisici e biogeochimici nell'area della fascia marina-costiera italiana di 12 miglia</t>
  </si>
  <si>
    <t>Modelli previsionali inquinamento marino</t>
  </si>
  <si>
    <t xml:space="preserve">Modello previsionale dell’evoluzione di eventuali fuoriuscite di petrolio ed eventi di inquinamento da idrocarburi, nelle 72 ore successive l’inizio dell’evento. Il modello tiene conto anche di tutti i processi di evaporazione, dissoluzione, emulsificazione, risospensione e dispersione, caratteristici degli idrocarburi.
</t>
  </si>
  <si>
    <t>Capitolato/RTI</t>
  </si>
  <si>
    <t>CU.V3.2</t>
  </si>
  <si>
    <t>Sistema di allerta in grado di generare una mappa in tempo quasi reale della distribuzione della macchia di idrocarburi, correlata da dati relativi alla posizione e l’estensione della stessa</t>
  </si>
  <si>
    <t>CU.V3.1,CU.V3.1</t>
  </si>
  <si>
    <t>dati in situ con XBT da navi di opportunità</t>
  </si>
  <si>
    <t>20 K/anno</t>
  </si>
  <si>
    <t>Manutenzione e potenziamento del sistema di monitoraggio per la definizione del rischio ecotossicologico CR Enea di Portici (Napoli)</t>
  </si>
  <si>
    <t>Rete Mareografica</t>
  </si>
  <si>
    <t>RMN - Rete Mareografica Nazionale 36 stazioni di misura -&gt; Prevista una manutenzione annuale</t>
  </si>
  <si>
    <t>Proposta 400K/anno</t>
  </si>
  <si>
    <t xml:space="preserve">sistema di telecomunicazioni satellitari VSAT, in banda KU/KA sui 3 velivoli ATR42MP </t>
  </si>
  <si>
    <t>Capitaneria di Porto</t>
  </si>
  <si>
    <t>Scheda Capitaneria di Porto</t>
  </si>
  <si>
    <t>Tipo di monitoraggio: Conoscitivo (tempo differito) e sperimentazione di sistemi di monitoraggio - Concertazione CF:</t>
  </si>
  <si>
    <t>Monitoraggio topografico GPS Fissi, monitoraggio idrometeorologico (pluviometro, termometro)
 Postazioni estensimetriche. Corner Reflector.
 Stazione di acquisizione e trasmissione.
 Modellazione ad elementi finiti
 - Comune/Località: Capri (NA) - ID Frana: 0630107600</t>
  </si>
  <si>
    <t>Stumentrazione da implementare ed ampliare in aree con dissesti incipienti
 inclinometri/inclinometri fissi; piezometri; monitoraggio di posizione attraverso GPS fisso; fessurimetri, estensimetri.
 Sistema di trasmissione dati e servizio di raccolta ed elaborazione dati- Comune/Località: Centola (SA) - ID Frana: https://idrogeo.isprambiente.it/app/iffi/f/0650008701?hl=it
 https://idrogeo.isprambiente.it/app/iffi/f/0650008702?hl=it</t>
  </si>
  <si>
    <t>Tipo di monitoraggio: Allertamento (Real time) - Concertazione CF: Allertamento secondo procedure stabilite in convenzione con il Comune di Centola</t>
  </si>
  <si>
    <t>1) Prosecuzione attività di monitoraggio topografico, inclinometrico e piezometrico su strumentazione esistente (n. 636 capisaldi; n. 20 inclinometri; n. 11 piezometri), durata di 1 anno, organizzato in 4 misure trimestrali
 2) Rilievo LIDAR e ottico
 3) Fornitura e posa in opera di n. 15 corner reflector passivi e n. 5 corner reflector attivo (inclusa installazione pannello fotovoltaico e struttura di ancoraggio) 
 4) Fornitura e posa in opera di pluviometro- Comune/Località: Chieuti- Via Martiri d Via Fani - ID Frana:</t>
  </si>
  <si>
    <t>Puglia</t>
  </si>
  <si>
    <t>Ex novo / Potenziamento</t>
  </si>
  <si>
    <t>Sostituzione di sensori di livello idrometrico ad ultrasuoni con sensori radar per stazioni di monitoraggio esistenti (Codice intervento TOSC_1). Efficientamento della rete di misura idrologica esistente con miglioramento della tecnologia di acquisizione del livello idrometrico. Voci incluse nel costo: Fornitura, installazione e “garanzia installativa” per due anni  (142 unità). Priorità MEDIA.</t>
  </si>
  <si>
    <t>Censimento ISPRA idrologia (Direzione Difesa del Suolo e Protezione Civile - Settore Idrologico e Geologico regionale (ref. Fernando Manzella)</t>
  </si>
  <si>
    <t>Installazione di misuratore di portata fisso (velocità superficiale) per sezioni già rilevate topograficamente e dotate di sensori di livello idrometrico radar (Codice intervento TOSC_2). Potenziamento della capacità di misurazione delle portate con stima dei volumi in transito in tempo reale in corrispondenza delle stazioni idrometriche esistenti. Voci incluse nel costo: Fornitura, installazione e “garanzia installativa” per due anni (15 unità). Priorità ALTA.</t>
  </si>
  <si>
    <t>Installazione di misuratore di portata mobile (livello e velocità superficiale) per sezioni già rilevate topograficamente (Codice intervento TOSC_3). Potenziamento della capacità di misurazione delle portate con stima dei volumi in transito in tempo reale in corrispondenza di nuove sezioni da analizzare e valutare idrologicamente. Voci incluse nel costo: Fornitura, installazione e “garanzia installativa” per due anni  (5 unità). Priorità ALTA.</t>
  </si>
  <si>
    <t>Sostituzioni delle componenti più obsolete per le stazioni idrometriche esistenti più datate (Codice intervento TOSC_4). Miglioramento/efficientamento della rete di monitoraggio esistente. Voci incluse nel costo:Fornitura, installazione e “garanzia installativa” per due anni  (15 unità). Priorità ALTA.</t>
  </si>
  <si>
    <t>Nuova stazione idrometrica con sensore a ultrasuoni o radar, comprensiva di sensore per misura temperatura e umidità aria, e tutti gli apparati necessari per l'acquisizione dei dati e la trasmissione radiomodem/gprs, celle di alimentazione, ecc. (Codice intervento VALL_1).  Voci incluse nel costo:Fornitura e installazione (2 unità). Priorità MOLTO ALTA.</t>
  </si>
  <si>
    <t>Installazione aste idrometriche comprensive di posa del caposaldo, livellazione geometrica GNSS, rilievo della sezione (Codice intervento  VENE_1). Intervento necessario per riferire le misure di livello idrometrico ad una quota assoluta ed implementare modelli predittivi sulla propagazione delle onde di piena a scala di bacino.
L'intervento consente di completare la dotazione di aste idrometriche su tutte le sezioni interessate da monitoraggio automatico  al fine di garantire la corretta determinazione delle portate e lo studio delle correlazioni dei livelli a scala di bacino. Voci incluse nel costo: Fornitura e installazione (30 unità). Priorità ALTA.</t>
  </si>
  <si>
    <t>Installazione sensori di misura della portata con tecnologia radar (Codice intervento VENE_2).  Intervento volto a integrare le misure di livello idrometrico con la misura della velocità e il calcolo in situ della portata.
L'intervento consente di monitorare in tempo reale il volume delle portate e di aquisire dati relativi ai picchi di piena che sono praticamente impossibili da rilevare tramite misure correntometriche. Voci incluse nel costo: Fornitura e installazione (20 unità). Priorità MEDIA.</t>
  </si>
  <si>
    <t>stazioni pluvio-idro-termometriche (Codice intervento VENE_3). Fornitura di 15 stazioni meteo-pluviometriche per Genio Civile
Fornitura e posa in opera di n. 45 stazioni di monitoraggio dei livelli idrometrici per Genio Civile. Voci incluse nel costo: Fornitura e installazione (60 unità). Priorità MEDIA.</t>
  </si>
  <si>
    <t>Rete monitoraggio frane in situ</t>
  </si>
  <si>
    <t>Modelli geologici e/o geotecnici, definizione degli scenari di evento e delle soglie per monitoraggio frane in situ</t>
  </si>
  <si>
    <t>ISPRA - Proposta tecnica di potenziamento del monitoraggio in situ delle frane sul territorio nazionale. v.5 - RT/GEO-APP 001/2022</t>
  </si>
  <si>
    <t>Manutenzione strumentazione in situ (2025-2026)</t>
  </si>
  <si>
    <t>Manutenzione</t>
  </si>
  <si>
    <t>Regioni</t>
  </si>
  <si>
    <t>Potenziamento strutture tecniche regionali (2024-2026)</t>
  </si>
  <si>
    <t>Strumentazione mobile da suddividere nelle Regioni: n. 22 laser scanner terrestre modello Riegl Vz-600i o equivalente; n. 22 Radar da terra compatto modello Hydra-G o equivalente; n. 1 Drone modello Matrice 300 RTK + Zenmuse L1 o equivalente. PRIORITA' MOLTO ALTA</t>
  </si>
  <si>
    <t>Progettazione e sviluppo banca dati nazionale e interfaccia utente, elaborazione dati e report annuali</t>
  </si>
  <si>
    <t>Monitoraggio Satellitare</t>
  </si>
  <si>
    <t>Archivio dati movimenti del terreno e piattaforma di processamento cloud</t>
  </si>
  <si>
    <t>Scheda ISPRA SISTEMA AVANZATO ED INTEGRATO DI MONITORAGGIO
PNRR - M2C4_1.1</t>
  </si>
  <si>
    <t>Costo comprensivo di id 1307, 1308, 1309</t>
  </si>
  <si>
    <t>Monitoraggio satellitare su area vasta in tempo differito dei fenomeni franosi e di subsidenza e loro interazioni con le infrastrutture e i centri abitati</t>
  </si>
  <si>
    <t>Costo complessivo espresso in id1306</t>
  </si>
  <si>
    <t>Monitoraggio satellitare ad alta risoluzione su specifiche aree di interesse in tempo quasi reale dei fenomeni franosi e di subsidenza e loro interazioni con le infrastrutture e i centri abitati (focus regioni sud)</t>
  </si>
  <si>
    <t>Validazione dei prodotti di monitoraggio satellitare</t>
  </si>
  <si>
    <t>Gestione anni successivi per anno</t>
  </si>
  <si>
    <t>Potenziamento</t>
  </si>
  <si>
    <t>5 GPS in continuo- Comune/Località: Locana - Rosone - ID Frana: 001-00733-05</t>
  </si>
  <si>
    <t>Censimento ISPRA geologia</t>
  </si>
  <si>
    <t>Tipo di monitoraggio: Conoscitivo (tempo differito) - Concertazione CF:</t>
  </si>
  <si>
    <t>CU.V1.6, RT.V1</t>
  </si>
  <si>
    <t>1 stazione totale automatizzata- Comune/Località: Ceppo Morelli - ID Frana: 103-00916-01</t>
  </si>
  <si>
    <t>5 GPS in continuo- Comune/Località: Acceglio - Grange Serri - ID Frana: 004-00672-00</t>
  </si>
  <si>
    <t>5 GPS in continuo- Comune/Località: Sestriere-Borgata
 Pragelato - Duc - ID Frana: 001-75390-00
 001-75374-00</t>
  </si>
  <si>
    <t>5 GPS in continuo- Comune/Località: Sestriere - Champlas du Col
 Sestriere - Champlas Janvier - ID Frana: 001-76803-00
 001-76807-00
 001-75264-00</t>
  </si>
  <si>
    <t>6 GPS in continuo- Comune/Località: Sauze d`Oulx - Concentrico - ID Frana: 001-00756-01</t>
  </si>
  <si>
    <t>5 GPS in continuo- Comune/Località: Bardonecchia - Millaures - ID Frana: 001-00406-00</t>
  </si>
  <si>
    <t>ex novo / potenziamento</t>
  </si>
  <si>
    <t>Installazione di corner reflector su circa 20 siti, comprensivi di progettazione e installazione- Comune/Località: Diffusa sul terrritorio - ID Frana:</t>
  </si>
  <si>
    <t>potenziamento esistente</t>
  </si>
  <si>
    <t>Creazione di una rete GNSS composta da n.3 sensori in sito + n.1 sensore di riferimento in settore esterno.
 Installazione di n. 3 fessurimetri con lettura oraria e teletrasmissione dei dati
 Posizionamento di n.3 sensori per lettura parametri idrogeologici e di soggiacenza livello falda.- Comune/Località: Arvier - La Baise Pierre - ID Frana: 76457800</t>
  </si>
  <si>
    <t>Installazione di sistemi di alimentazione elettrica per la strumentazione GNSS installata in sito (n.3 GNSS).
 - Comune/Località: Charvensod - Becca di Nona - ID Frana: 74005400</t>
  </si>
  <si>
    <t>Installazione nuova stazione idrometrica (Codice intervento PIEM_4).  Integrazione della rete esistente su alcuni sottobacini per meglio comprendere i fenomeni di piena impovvisa. Voci incluse nel costo: Fornitura, installazione e manutenzione per due anni (3 unità). Priorità ALTA.</t>
  </si>
  <si>
    <t>Nuova installazione di idrometri nel sottobacino del Fiume Troina (F. Simeto) - DIGA ANCIPA (Codice intervento SICI_1).  Nuova installazione nel sottobacino afferente alla diga Ancipa per controllo portate in ingresso. Voci incluse nel costo: Fornitura, installazione e manutenzione per due anni (1 unità). Priorità MOLTO ALTA.</t>
  </si>
  <si>
    <t>SICILIA</t>
  </si>
  <si>
    <t>Censimento ISPRA idrologia (DRPC Sicilia - S.04 - Rischio idraulico e idrogeologico - Centro Funzionale Decentrato IDRO (ref. Antonio Brucculeri)</t>
  </si>
  <si>
    <t>Nuova installazione di idrometri nel sottobacino del Fiume Burraito (F. Naro) - DIGA FURORE (Codice intervento SICI_10).  Nuova installazione nel sottobacino afferente alla diga Furore per controllo portate in ingresso e in uscita. Voci incluse nel costo: Fornitura, installazione e manutenzione per due anni (2 unità). Priorità MEDIA.</t>
  </si>
  <si>
    <t>Nuova installazione di idrometri nel sottobacino del Fiume Verdura - DIGA GAMMAUTA (Codice intervento SICI_11).  Nuova installazione nel sottobacino afferente alla diga Gammauta per controllo portate in ingresso. Voci incluse nel costo: Fornitura, installazione e manutenzione per due anni (1 unità) Priorità MOLTO ALTA.</t>
  </si>
  <si>
    <t>Nuova installazione di idrometri nel sottobacino del Fiume Belice Sinistro (F. Belice) - DIGA GARCIA (Codice intervento SICI_12). Nuova installazione nel sottobacino afferente alla diga Garcia per controllo portate in ingresso. Voci incluse nel costo: Fornitura, installazione e manutenzione per due anni (2 unità). Priorità MOLTO ALTA.</t>
  </si>
  <si>
    <t xml:space="preserve">sottobacino del Fiume Delia (F. Imera Meridionale) - DIGA GIBBESI (Codice intervento SICI_13). Nuova installazione nel sottobacino afferente alla diga Gibbesi per controllo portate in ingresso e in uscita (2 unità). Voci incluse nel costo: Fornitura, installazione e manutenzione per due anni (2 unità). Priorità MOLTO ALTA. </t>
  </si>
  <si>
    <t xml:space="preserve">Nuova installazione di idrometri nel sottobacino del Fiume Trigona (F. San Leonardo) - DIGA LENTINI (Codice intervento SICI_14). Nuova installazione nel sottobacino afferente alla diga Lentini per controllo portate in uscita. Voci incluse nel costo: Fornitura, installazione e manutenzione per due anni (1 unità). Priorità MOLTO ALTA. </t>
  </si>
  <si>
    <t>Potenziamento dei sistemi di alimentazione e trasmissione dati comprendenti:
 n.2 tralicci con pannelli fotovoltaici per potenziamento rete GNSS, installati in frana
 Nuovi sistemi di monitoraggio:
 n.1 radar GbInSAR per analisi di spostamento superficiale
 n.1 sistema integrato di monitoraggio debris-flow- Comune/Località: Saint Rhémy-En Bosses - Citrin - ID Frana: 73056000</t>
  </si>
  <si>
    <t>Posizionamento di 
 n.3 sensori per lettura parametri idrogeologici e di soggiacenza livello falda.
 n.1 colonna multiparametrica.- Comune/Località: Nus - Vollein - ID Frana: 74006705</t>
  </si>
  <si>
    <t>Realizzazione di:
 n.2 sondaggi geognostici in sostituzione di S7_2013 (lunghezza 110 m) e S9_2013 (lunghezza 110 m)
 Installazione di:
 n.2 colonne multiparametriche (L=110 m)
 n.2 vasche di raccolta acqua drenaggi (Hbis e K), comprensive di sistema di monitoraggio parametri idrogeologici.- Comune/Località: Courmayeur - Mont de La Saxe - ID Frana: 73112803</t>
  </si>
  <si>
    <t>Realizzazione di una postazione in alta quota per monitoraggio multi-sensore di ambienti estremi di alta quota 3.500 - 4.000 m slm). Si prevede l'installazione di:
 n.1 radar doppler
 n.1 radar GbInSAR con campagne estive
 n.1 stazione totale robotizzata
 n.1 stazione meteorologica
 Installazione di sistema accelerometrico in parete.- Comune/Località: Courmayeur - Col Moore - Brenva - ID Frana: 70136500</t>
  </si>
  <si>
    <t>Potenziamento esistente</t>
  </si>
  <si>
    <t>Potenziare la conoscenza dei dati di profondità con riperforazione o nuove verticali di sondaggio (per un totale di 3) da strumentarsi con colonna inclinometrica sia per misure di spostamento che per presenza di falda.Installazione, con sistema alimentazione fotovoltaico ed eventuale cella etanolo, di alcune (5) stazioni + 1 master GNNS in continuo in sostituzione di quelle attualmente misurate manualmente- Comune/Località: Madesimo (SO) - ID Frana: 0144783700</t>
  </si>
  <si>
    <t xml:space="preserve">servizi di condivisione delle informazioni in possesso del CNVF inerenti attività di rilevazione in campo, messe in atto da personale VF e dal personale del servizio T.A.S. per specifiche finalità di rilievo </t>
  </si>
  <si>
    <t>servizi di condivisione delle informazioni in possesso del CNVF inerenti le attività a rischio di incendio del territorio nazionale</t>
  </si>
  <si>
    <t>servizi di condivisione delle informazioni in possesso del CNVF, acquisiti dalla rete di rilevamento della ricaduta radioattiva</t>
  </si>
  <si>
    <t>sistema di acquisizione, distribuzione, condivisione e fruizione dei flussi di informazioni multimediali (video, immagini, dati) generati dagli apparati di acquisizione installati su mezzi aerei</t>
  </si>
  <si>
    <t>SVILUPPO: integrazione banche dati del Corpo Nazionale</t>
  </si>
  <si>
    <t>Posizionamento alcune (5) stazioni GPS+ 1 master con acquisizione in continuo. Alimentazione fotovolotaico + eventuali celle ad etanolo- Comune/Località: Torre S. Maria (SO) - ID Frana: 0140232902, 0140232906, 0140232903</t>
  </si>
  <si>
    <t>Monitoraggio ex novo</t>
  </si>
  <si>
    <t>Posizionamento 5 stazioni GNSS+ 1 master con acquisizione in continuo - Comune/Località: Cerveno, Ono San Pietro - ID Frana: 170230500000</t>
  </si>
  <si>
    <t>Posizionamento 5 stazioni GNSS+ 1 master con acquisizione in continuo - Comune/Località: Gromo - ID Frana: 160279700000</t>
  </si>
  <si>
    <t>Posizionamento 5 stazioni GNSS+ 1 master con acquisizione in continuo - Comune/Località: Lanzada - ID Frana: 144630900000</t>
  </si>
  <si>
    <t>Posizionamento 5 stazioni GNSS+ 1 master con acquisizione in continuo - Comune/Località: Chiesa Valmalenco - ID Frana: 144783800000</t>
  </si>
  <si>
    <t>potenziamento</t>
  </si>
  <si>
    <t>Successivi DTM Lidar da elicottero o drone e modello agli elementi finiti integrato con le misure degli estensimentri giá esistenti, telecamere fisse e geofoni. Il Lidar da elicottero o drone permette un corretto delle pareti verticali o subverticali- Comune/Località: Malles Venosta - ID Frana: 0210507901</t>
  </si>
  <si>
    <t>Tipo di monitoraggio: Conoscitivo (tempo differito) da far evolvere in Allertamento (Real time) - Concertazione CF: Per la DELIBERA DELLA GIUNTA PROVINCIALE del 14 settembre 2021, n. 800 (Direttiva sul sistema di allertamento provinciale - Centri funzionali provinciali), nel capitolo 2.2.4 “Servizi e Uffici competenti per la valutazione dei singoli rischi”è menzionato l'Ufficio Geologia e Prove Materiali.</t>
  </si>
  <si>
    <t>ex novo</t>
  </si>
  <si>
    <t>Successivi DTM Lidar da elicottero o drone ed estensimetri . il Lidar da elicottero o drone permette un corretto delle pareti verticali o subverticali- Comune/Località: Aldino/Ora - ID Frana: 0210088001; 0210134701</t>
  </si>
  <si>
    <t>Tipo di monitoraggio: Conoscitivo (tempo differito) - Concertazione CF: Per la DELIBERA DELLA GIUNTA PROVINCIALE del 14 settembre 2021, n. 800 (Direttiva sul sistema di allertamento provinciale - Centri funzionali provinciali), nel capitolo 2.2.4 “Servizi e Uffici competenti per la valutazione dei singoli rischi”è menzionato l'Ufficio Geologia e Prove Materiali.</t>
  </si>
  <si>
    <t>GPS fissi, geofoni ed estensimetri- Comune/Località: Badia - ID Frana: 0210061101</t>
  </si>
  <si>
    <t>DTM Lidar da elicottero o drone e GPS fissi- Comune/Località: Bruchwald - ID Frana: 0210007701</t>
  </si>
  <si>
    <t>Topografico TPS/GNSS – Fessurimetri – Inclinometrro – Rilevi con drone multisensore- Comune/Località: Pieve di Bono – Prezzo - ID Frana: 0220402002</t>
  </si>
  <si>
    <t>Tipo di monitoraggio: Conoscitivo - Concertazione CF:</t>
  </si>
  <si>
    <t>Potenziamento dei sistemi di alimentazione e trasmissione dei dati - Topografico TPS – Laser – Fessurimetri – Estensimetri - Telecamere e fotocamere- Comune/Località: Predazzo Fortebuso - ID Frana: 0220569200</t>
  </si>
  <si>
    <t>Tipo di monitoraggio: Allertamento - Concertazione CF: n.d.</t>
  </si>
  <si>
    <t>Sito di allerta concordato solo verlbalmente</t>
  </si>
  <si>
    <t>Topografico TPS/GNSS – Inclinomtero – Piezometri - Inteferometria da terra- Comune/Località: Canal San Bovo - ID Frana: 0220279401</t>
  </si>
  <si>
    <t>Topografico TPS/GNSS – Estensimetri – Piezometri e stramazzi alle sorgenti – Inclinometri – Colonna multiparametrica- Comune/Località: Peio - ID Frana: 0220505400</t>
  </si>
  <si>
    <t>1) monitoraggio delle precipitazioni all'innesco mediante pluviometri
 2) monitoraggio del transito della colata mediante cavi a strappo e/o geofoni e/o ecometri e/o pendoli
 3) dispositivi di allertamento (es. semafori, sirene, fari, ...)
 4) stazione di gestione del sistema- Comune/Località: San Vito di Cadore - Ru Secco - ID Frana: 0250334100</t>
  </si>
  <si>
    <t>Tipo di monitoraggio: Allertamento (Real time) - Concertazione CF: Concertazione con CFD come da verbale della riunione in videoconferenza del 28/11/2022.</t>
  </si>
  <si>
    <t>1) monitoraggio delle precipitazioni all'innesco mediante pluviometri
 2) monitoraggio del transito della colata mediante cavi a strappo e/o geofoni e/o ecometri e/o pendoli
 3) dispositivi di allertamento (es. semafori, sirene, fari, ...)
 4) stazione di gestione del sistema- Comune/Località: Livinallongo del Col di Lana - Rio Chiesa - ID Frana: 0250455900</t>
  </si>
  <si>
    <t>1) monitoraggio delle precipitazioni all'innesco mediante pluviometri
 2) monitoraggio del transito della colata mediante cavi a strappo e/o geofoni e/o ecometri e/o pendoli
 3) dispositivi di allertamento (es. semafori, sirene, fari, ...)
 4) stazione di gestione del sistema- Comune/Località: Cortina d'Ampezzo - Acquabona - ID Frana: 0250142425</t>
  </si>
  <si>
    <t>ripristino e potenziamento monitoraggio esistente. Il versante è stato monitorato con 2 gps sul corpo di frana (Rover) e uno (Master) posizionato in una zona stabile. Sistema radar da integrare</t>
  </si>
  <si>
    <t>Strumentazione esistente da potenziare con adeguato numero di ricevitori GPS a doppia frequenza e servizio di generico e manutenzione .Monitoraggio da effettuare con strumentazione mobile-radar ad apertura reale in modo da coprire diversi tratti che corrono lungo il T. Biois. Stazione totale permanente con posizionamento di mire su un tratto di versante.- Comune/Località: Cencenighe - ID Frana: 0250043300</t>
  </si>
  <si>
    <t>Strumentazione da acquisire. Sensori per rilevare anomalie tensionali con supporto di estensimetri a filo e/o adeguato numero di tensiometri per rilevare spostamenti dei blocchi rocciosi. Centralina di acquisizione degli spostamenti e rete di sensori. Servizio di raccolta e elaborazione dati- Comune/Località: Follina - loc. La Bella - ID Frana: 0260064100</t>
  </si>
  <si>
    <t>Strumentazione da acquisire. Posizionamento sensori GPS, estensimetri a filo e sistema di trasmissione dati da remoto e alimentazione autonoma. Servizio di installazione nelle aree ad alta quota raggiugibili con difficoltà. Servizio di manutenzione e gestione del sistema di monitoraggio.- Comune/Località: Rocca Pietore - ID Frana: 0250045300</t>
  </si>
  <si>
    <t>potenziamento esistente. Convenzione su controllo topografico frana del Brustolè tra Unione Montana Alto Astico e DICAM Università di Bologna</t>
  </si>
  <si>
    <t>Strumentazione da acquisire: stazione topografica mobile e n. 15 mire ottiche più sistema di monitoraggio superficiale con sensori GPS a doppia frequenza. Servizio di raccolta ed elaborazione dati- Comune/Località: Velo d'Astico - ID Frana: 0240119701</t>
  </si>
  <si>
    <t>Sonde multiparametriche da inserire in pozzi attrezzati a Piezometro; inclinometri- Comune/Località: Comeglians - ID Frana: 0300291400, 0302355300, 0302355500</t>
  </si>
  <si>
    <t>Sonde multiparametriche da inserire in pozzi attrezzati a Piezometro; inclinometri- Comune/Località: Paluzza - ID Frana: 0300710500</t>
  </si>
  <si>
    <t>Sonde multiparametriche da inserire in pozzi attrezzati a Piezometro; - Comune/Località: Cazzaso - ID Frana: 0301211000</t>
  </si>
  <si>
    <t>Sonde multiparametriche da inserire in pozzi attrezzati a Piezometro; inclinometri- Comune/Località: Pulfero - ID Frana: da definire</t>
  </si>
  <si>
    <t>corner reflector- Comune/Località: Retezzo - Comune di Rondanina - ID Frana: 0100104800, 0100104900</t>
  </si>
  <si>
    <t>monitoraggio ex novo</t>
  </si>
  <si>
    <t>inclinometri e piezometri - Comune/Località: Fontanigorda - Comune di Fontanigorda - ID Frana: 0100358700</t>
  </si>
  <si>
    <t>potenziamento esistente (presente anche radar a terra) attualmente dismesso</t>
  </si>
  <si>
    <t>Aggiornamento e potenziamento della modellistica previsionale per la stima probabilistica della suscettività agli incendi boschivi, a differenti scale spaziali e temporali, anche a supporto della redazione del bollettino di previsione nazionale incendi e dei bollettini regionali; in particolare sviluppo di software.</t>
  </si>
  <si>
    <t xml:space="preserve">Capitolato pagg.37-39  - DPC pagg. 5-7 </t>
  </si>
  <si>
    <t>Mediante profilazione</t>
  </si>
  <si>
    <t>Nuova installazione di idrometri nel sottobacino del Fiume Morello (F. Imera Meridionale) - DIGA VILLAROSA (Codice intervento SICI_31). Nuova installazione nel sottobacino afferente alla diga Villarosa per controllo portate in ingresso. Vovi incluse nel costo: Fornitura, installazione e manutenzione per due anni (2 unità). Priorità MOLTO ALTA.</t>
  </si>
  <si>
    <t>Nuova installazione di idrometri nel sottobacino del Canale Zaffarana (F. Birgi-Chinisia) - DIGA ZAFFARANA (Codice intervento SICI_32). Nuova installazione nel sottobacino afferente alla diga Zaffarana per controllo portate in ingresso. Voci incluse nel costo: Fornitura, installazione e manutenzione per due anni (3 unità). Priorità MOLTO ALTA.</t>
  </si>
  <si>
    <t xml:space="preserve">Nuova installazione di idrometro nell'asta principale del Fiume San Bartolomeo (Codice intervento SICI_33).  Nuova installazione per il monitoraggio del tirante idrico del Fiume San Bartolomeo. Voci incluse nel costo: Fornitura, installazione e manutenzione per due anni (1 unità). Priorità MOLTO ALTA. </t>
  </si>
  <si>
    <t>Nuova installazione di idrometro nell'asta principale del Torrente Lavinaio Platani (Codice intervento SICI_34). Nuova installazione per il monitoraggio del tirante idrico del Torrente Lavinaio Platani (1 unità). Priorità MOLTO ALTA.</t>
  </si>
  <si>
    <t>Nuova installazione di idrometri nel sottobacino del Torrente Montoni (F. Platani) - DIGA CANNAMASCA (IN COSTRUZIONE) (Codice intervento SICI_4). Nuova installazione nel sottobacino afferente alla diga Cannamasca (in costruzione) per controllo portate in ingresso. Voci incluse nel costo: Fornitura, installazione e manutenzione per due anni (3 unità). Priorità MEDIA.</t>
  </si>
  <si>
    <t>Nuova installazione di idrometri nel sottobacino del Fiume Magazzolo - DIGA CASTELLO (Codice intervento SICI_5). Nuova installazione nel sottobacino afferente alla diga Castello per controllo portate in ingresso. Voci incluse nel costo: Fornitura, installazione e manutenzione per due anni (3 unità). Priorità MOLTO ALTA.</t>
  </si>
  <si>
    <t>Sistema per la miglior  stategia e logistica di risposta AIB</t>
  </si>
  <si>
    <t>Predisposizione di un sistema  in  grado  di definire la migliore strategia per ottimizzare il dispiegamento sul territorio di competenza delle risorse disponibili, sia in termini di risorse dedicate allo spegnimento che alla prevenzione, inclusi il posizionamento e gli itinerari delle squadre dedicate alle attività di avvistamento.</t>
  </si>
  <si>
    <t xml:space="preserve">Strumenti per individuazione aree e periodi a rischio </t>
  </si>
  <si>
    <t>monitoraggio topografico (stazione totale, GNSS);- Comune/Località: Baiso - Calita - ID Frana: 0350006501
 0350429700
 0350006502</t>
  </si>
  <si>
    <t>Tipo di monitoraggio: Conoscitivo (tempo differito) - Concertazione CF: il sito era stato indicato, di concerto tra Struttura proponente e Centro funzionale, come idoneo al monitoraggio con finalità di allertamento, solo dopo un periodo di osservazione/analisi</t>
  </si>
  <si>
    <t>inclinometro/inclinometro fisso; piezometro; monitoraggio topografico (stazione totale GNSS); colonna multiparametrica;- Comune/Località: Berceto - Capoluogo - ID Frana: 0340403000
 0340425900
 0340455000</t>
  </si>
  <si>
    <t>inclinometro/inclinometro fisso; piezometro; colonna multiparametrica;- Comune/Località: Fornovo di Taro - Capoluogo - ID Frana: 0340000400, 0341633200, 0341622700, 0340000701</t>
  </si>
  <si>
    <t>inclinometro/inclinometro fisso; piezometro; monitoraggio topografico (stazione totale, GNSS); sensore di livello; - Comune/Località: Ferriere - Brugneto e Casale di Brugneto - ID Frana: 0330006100</t>
  </si>
  <si>
    <t>inclinometro/inclinometro fisso; piezometro; estensimetro; clinometro; monitoraggio topografico (stazione totale GNSS); altro; sensore di livello; - Comune/Località: Farini - Sassi neri - ID Frana: 0330245600</t>
  </si>
  <si>
    <t>inclinometro/inclinometro fisso- Comune/Località: Brisighella / Casola Val Senio - Zattaglia - ID Frana: 0390109500
 0390010300</t>
  </si>
  <si>
    <t>Inclinometri +piezometri- Comune/Località: Zeri-Patigno - ID Frana: 0453247300</t>
  </si>
  <si>
    <t>inclinometro e piezometro- Comune/Località: Zeri-Coloretta - ID Frana: 453090700</t>
  </si>
  <si>
    <t>inclinometro+piezometro+Lidar+ corner reflector+ fessurimetri- Comune/Località: Abetone Cutigliano - ID Frana: 472114600</t>
  </si>
  <si>
    <t>inclinometro+piezometro+Lidar+ corner reflector- Comune/Località: Abetone Cutigliano- Rivoreta - ID Frana: 472409700</t>
  </si>
  <si>
    <t>inclinometro+piezometro+Lidar+ corner reflector- Comune/Località: Sambuca Pistoiese- Carpiteneta - ID Frana: 470015500</t>
  </si>
  <si>
    <t>inclinometro+piezometro+Lidar+ corner reflector- Comune/Località: Pistoia- Cireglio - ID Frana: 471024700</t>
  </si>
  <si>
    <t>rilievi topografici e misure inclinometriche- Comune/Località: Abbadia san Salvatore- Via Esasseta SP 18 - ID Frana: 527303500</t>
  </si>
  <si>
    <t>Tipo di monitoraggio: Allertamento (Real time) - Concertazione CF: I siti individuati sono inseriti nel Piano Comunale di Protezione Civile come sistema di allertamento comprensivo delle attività di monitoraggio satellitare radar della Regione Toscana, coordinate dal SIGR in collaborazione con l'UNIFI e CFR.</t>
  </si>
  <si>
    <t>rilievi topografici e misure inclinometriche- Comune/Località: Abbadia san Salvatore- Via Remedi - ID Frana: 520037202</t>
  </si>
  <si>
    <t>Inclinometri- Comune/Località: Massa Martana (Comune di Massa Martana) - ID Frana: 542561500</t>
  </si>
  <si>
    <t>Umbria</t>
  </si>
  <si>
    <t>Inclinometri- Comune/Località: Fabro cimitero (Comune di Fabro) - ID Frana: 552597100</t>
  </si>
  <si>
    <t>inclinometri e piezometri - Comune/Località: Cascata delle Marmore (Comune di Terni) - ID Frana: 550976600</t>
  </si>
  <si>
    <t>inclinometri e piezometri - Comune/Località: Deruta - Monte Cerviano (Comune di Deruta) - ID Frana: 540067301</t>
  </si>
  <si>
    <t>inclinometri e piezometri - Comune/Località: Acqualoreto (Comune di Baschi) - ID Frana: 550008900, 550008800</t>
  </si>
  <si>
    <t>Inclinometri- Comune/Località: Monte Martano (Comune di Spoleto) - ID Frana: 540428100, 540428200</t>
  </si>
  <si>
    <t>colonne multiparametriche, monitoraggio idrometeorologico- Comune/Località: Ancona -Capoluogo - ID Frana: 0420250200; PAI Marche F-13-0154 (P3-R4)</t>
  </si>
  <si>
    <t>Tipo di monitoraggio: Allertamento (Real time) - Concertazione CF: n.d.</t>
  </si>
  <si>
    <t>ex-novo</t>
  </si>
  <si>
    <t>*inclinometro/inclinometro fisso; *monitoraggio idrometeorologico (pluviometro, termometro, nivometro); *sistemi allertamento (semafori, sirene, invio input verso Struttura Protezione Civile); *sistema di detezione automatica di crolli tramite computer
 vision- Comune/Località: Accumoli Centro Storico - ID Frana: non presente in IFFI</t>
  </si>
  <si>
    <t>Tipo di monitoraggio: Conoscitivo (tempo differito)/Allertamento (Real time) - Concertazione CF: In via di concertazione</t>
  </si>
  <si>
    <t>*inclinometro/inclinometro fisso; *monitoraggio idrometeorologico (pluviometro, termometro, nivometro); *sistemi allertamento (semafori, sirene, invio input verso Struttura Protezione Civile);- Comune/Località: Accumoli Poggio Casoli - ID Frana: AC1700 inventario frane regionali</t>
  </si>
  <si>
    <t>*inclinometro/inclinometro fisso; *monitoraggio idrometeorologico (pluviometro, termometro); *sistemi allertamento (semafori, sirene, invio input verso Struttura Protezione Civile);- Comune/Località: Acquapendente - ID Frana: 0560020400</t>
  </si>
  <si>
    <t>*inclinometro/inclinometro fisso; *monitoraggio idrometeorologico (pluviometro, termometro)- Comune/Località: Allumiere - ID Frana: 0580081200, 0580027100</t>
  </si>
  <si>
    <t>*inclinometro/inclinometro fisso; *monitoraggio idrometeorologico (pluviometro, termometro, nivometro); *sistemi allertamento (semafori, sirene, invio input verso Struttura Protezione Civile);- Comune/Località: Amatrice Casali di sopra - ID Frana: 0570110600</t>
  </si>
  <si>
    <t>*inclinometro/inclinometro fisso; *sistemi allertamento (semafori, sirene, invio input verso Struttura Protezione Civile);- Comune/Località: Fumone - ID Frana: 0600512000</t>
  </si>
  <si>
    <t>Tipo di monitoraggio: Allertamento (Real time) - Concertazione CF: In via di concertazione</t>
  </si>
  <si>
    <t>*monitoraggio idrometeorologico (pluviometro, termometro); altro (idrometro); *sistemi allertamento (semafori, sirene, invio input verso Struttura Protezione Civile);- Comune/Località: Itri - ID Frana: non presente in IFFI</t>
  </si>
  <si>
    <t>*monitoraggio topografico (stazione totale, GNSS); *inclinometro/inclinometro fisso; *sistemi allertamento (semafori, sirene, invio input verso Struttura Protezione Civile);- Comune/Località: Monterotondo - ID Frana: non presente in IFFI</t>
  </si>
  <si>
    <t>*inclinometro fisso; *monitoraggio idrometeorologico (pluviometro, termometro, nivometro); *sistemi allertamento (semafori, sirene, invio input verso Struttura Protezione Civile);- Comune/Località: Pescosolido - ID Frana: 0600390400, 0600390300, 0600395200, 0600123700, 0600389900, 0600123200, 0600390100</t>
  </si>
  <si>
    <t>*monitoraggio topografico (stazione totale, GNSS); *inclinometro/inclinometro fisso; *sistemi allertamento (semafori, sirene, invio input verso Struttura Protezione Civile);- Comune/Località: Roma - ID Frana: 0580009500, 0580001700, 0580001600, 0580001800</t>
  </si>
  <si>
    <t>*inclinometro fisso; monitoraggio idrometeorologico (pluviometro, termometro, nivometro); *sistemi allertamento (semafori, sirene, invio input verso Struttura Protezione Civile);- Comune/Località: Sora - ID Frana: 0600413600</t>
  </si>
  <si>
    <t>Strumentazione da acquisire consistente in: Inclinometri automatizzati di profondità, clinometri da parete, rete
 GPS- Comune/Località: Borrello - Settore NNW del Capoluogo - ID Frana: 690172301</t>
  </si>
  <si>
    <t>Scenari sismici: indicazioni puntuali su eventuali crolli con indicazioni della popolazione colpita (classificazione del danno). Es: acquisizione da sensoristica SAR satellitare, intersezione con edificato, dati ISTAT popolazione, percorribilità strade.</t>
  </si>
  <si>
    <t>CNVVF</t>
  </si>
  <si>
    <t>PNRR_SIM_ENTE_TT_Emergenze_REV 2nov.docx</t>
  </si>
  <si>
    <t>CU V5.1</t>
  </si>
  <si>
    <t>Scenari alluvionali (dissesto idrogeologico)</t>
  </si>
  <si>
    <t>Scenari alluvionali (dissesto idrogeologico): indicazioni realistiche sullo scenario in atto (correlazioni tra intensità di pioggia e aree esondabili) e indicazioni sullo scenario di danno ad evento avvenuto (dati SAR, edificato, popolazione, ecc)</t>
  </si>
  <si>
    <t>Modelli di danno post evento</t>
  </si>
  <si>
    <t>CU V5.3</t>
  </si>
  <si>
    <t>Modello di vulnerabilità</t>
  </si>
  <si>
    <t>Valutazione e classificazione della vulnerabilità distribuita</t>
  </si>
  <si>
    <t>CU V5.1 / CU V5.2 /CU V5.3</t>
  </si>
  <si>
    <t>Modello di vulnerabilità sismica dei fabbricati</t>
  </si>
  <si>
    <t>Valutazione e classificazione della vulnerabilità sismica dei fabbricati</t>
  </si>
  <si>
    <t>Modellio di accessibilità</t>
  </si>
  <si>
    <t>Simulazione dei livelli di accessibilità alla rete stradale</t>
  </si>
  <si>
    <t>CU V5.1 / CU V5.2</t>
  </si>
  <si>
    <t>Modello di rischio</t>
  </si>
  <si>
    <t>Valutazione del grado di rischio potenziale o attivo</t>
  </si>
  <si>
    <t>Modello di danno</t>
  </si>
  <si>
    <t xml:space="preserve">Calcolo del danno occorso </t>
  </si>
  <si>
    <t>NBCR</t>
  </si>
  <si>
    <t>Scenari con rilasci di sostanze NBCR</t>
  </si>
  <si>
    <t xml:space="preserve">Scenari con rilasci di sostanze NBCR, ipotesi di possibile diffusione “nube” con proiezione della popolazione colpita.      </t>
  </si>
  <si>
    <t>Soddisfatto dal progetto MASE</t>
  </si>
  <si>
    <t>Dati di monitoraggio e EOD</t>
  </si>
  <si>
    <t>Servizi di consultazione dati</t>
  </si>
  <si>
    <t>Servizi di consultazione online e download delle informazioni, sia satellitari che provenienti da reti di rilevamento e monitoraggio territoriali</t>
  </si>
  <si>
    <t>Servizi di condivisione dati</t>
  </si>
  <si>
    <t>servizi di condivisione delle informazioni in possesso del CNVF inerenti gli interventi di soccorso acquisiti e gestiti presso le sale operative 115-112</t>
  </si>
  <si>
    <t>Potenziamento monitoraggio esistente finanziato dalla Regione Abruzzo - Servizio Prevenzione dei Rischi di Protezione Civile e gestito dall' Università di Chieti- Pescara</t>
  </si>
  <si>
    <t>Strumentazione da potenziare e/o ripristinare consistente in inclinometri di profondità e piezometri elettrici a base multipla. Realizzazione rete geodetica GPS- Comune/Località: San Martino sulla Marrucina - Capoluogo - ID Frana: 690088504</t>
  </si>
  <si>
    <t>Tipo di monitoraggio: Conoscitivo (tempo differito) e definizione soglie di allertamento - Concertazione CF: Si rimanda alla nota di trasmissione Prot. n. RA/515036 del 02/12/2027</t>
  </si>
  <si>
    <t>Inclinometri automatizzati da acquisire. Reti GPS.- Comune/Località: Campli Località Castelnuovo - ID Frana:</t>
  </si>
  <si>
    <t>Tipo di monitoraggio: Allertamento (Real time) - Concertazione CF: Si rimanda alla nota di trasmissione Prot. n. RA/515036 del 02/12/2028</t>
  </si>
  <si>
    <t>Potenziamneto</t>
  </si>
  <si>
    <t>Inclinometri automatizzati da acquisire. Reti GPS. Piezometri- Comune/Località: Roseto degli Abruzzi - ID Frana:</t>
  </si>
  <si>
    <t>Censimento ISPRA Idrologia (Direzione Difesa del Suolo e Protezione Civile - Settore Idrologico e Geologico regionale (ref. Fernando Manzella)</t>
  </si>
  <si>
    <t>Sistema di misuratore di portata SonTek RiverSurveyor M9, completo di tutte le componenti, incluso PC da campo (1 unità). Priorità ALTA.</t>
  </si>
  <si>
    <t>Aste idrometica</t>
  </si>
  <si>
    <t>Accesori: Implementazione di 100 mt di asta idrometrica in corrispondenza delle stazioni idrometriche esistenti (1 unità). Priorità ALTA.</t>
  </si>
  <si>
    <t>Misuratori: Set Minimulinello per misure di portata a guado comprensivo dei seguenti componenti:
-1 Minimulinello per misurazioni di velocità dell'acqua da 0,025 fino a 5 m/sec;
-Elica  in alluminio anodizzato Ø 50 mm/passo 250 mm + Elica  in alluminio anodizzato Ø 30 mm/passo 100 mm;
-Set aste diametro 9 mm in acciaio inox con piastrina di fondo, lunghezza totale 1,5 m + Tubo guida in alluminio lunghezza totale 1 m per scorrimento mulinello universale su aste diametro 9 mm;
-Cavo bipolare collegamento lunghezza 10 m completo di spinotti;
Adattatore speciale per utilizzo di minimulinello con aste in acciaio Ø 20 mm;
-Contatore elettronico senza limitazioni di velocità, a tenuta stagna, indicatore a cristalli liquidi a 5 cifre con preselezione automatica dei tempi di misura e display LCD. Priorità MOLTO ALTA. (2 unità).</t>
  </si>
  <si>
    <t>VALLE D'AOSTA</t>
  </si>
  <si>
    <t>Censimento ISPRA idrologia (Dipartimento protezione civile e vigili del fuoco - Centro Funzionale regionale (ref. Sara Ratto)</t>
  </si>
  <si>
    <t>Prevenzione e monitoraggio</t>
  </si>
  <si>
    <t>Misuratori (2 unità): Set Mulinello per uso con aste o in sospensione con arganello o teleferica comprensivo dei seguenti componenti:
-1 Mulinello per misurazioni di velocità dell'acqua da 0,0125 fino a 10 m/sec, -Set di 5 aste in acciaio inossidabile diametro esterno 20 mm con cifratura e divisione in dm, e 1 asta con cifratura e divisione in cm. Lunghezza totale 6 m;
-Tubo guida in alluminio lunghezza totale 1 m per lo scorrimento verticale del mulinello universale sulle aste 20 mm (primo pezzo);
- n. 5 Tubo guida in alluminio lunghezza totale 1 m lo scorrimento verticale del mulinello universale sulle aste 20 mm (pezzi intermedi)
-Cavo collegamento mulinello-contatore, lunghezza 10m.
-Elica in poliammide per mulinello diametro 125 mm - passo 300 mm + Elica  in poliammide per mulinello diametro 80 mm - passo 300 mm Campo scala: 0,025 m/s …..10,0 m/s + Elica  in alluminio anodizzato Ø 80 mm/passo 125 mm +  Elica  in alluminio anodizzato Ø 125 mm/passo 125 mm Campo scala: 0,025 m/s …..5,0 m/s;
-Borsa con tracolla per il trasporto in campagna delle aste;
-Valigetta per il trasporto del mulinello e degli accessori per misure. Priorità MOLTO ALTA.</t>
  </si>
  <si>
    <t>Accessori</t>
  </si>
  <si>
    <t>Accesori:Argano e pesce per misure da ponte comprensivo dei seguenti componenti:
-1 Arganello per carico max. 50 Kg adattabile a pesi di misura da 5 - 10 - 25 - 50 Kg con contatore digitale di profondità (in m e cm) con azzeramento - manovella con bloccaggio di sicurezza, 25 m di cavo di misurazione;
-1 Peso di misura da 25 kg con forma aerodinamica, telaio massiccio in ottone rivestito con piombo, piastra di fondo mobile con sensore di fondo interno e sistema di supporto.  Il sensore chiude il contatto al raggiungimento del fondo.
Certificato equazione di taratura standard e tabella di velocità;
-1 Coda galleggiante in alluminio in due pezzi con lunghezza totale
di 1,4 m, giunzioni a baionetta, alettone direzionale in polietilene
comprese zavorre per la stabilizzazione orizzontale del sistema di misura.
Per pesi di misura da 25, 50 e 100 kg. Priorità MOLTO ALTA. (1 unità).</t>
  </si>
  <si>
    <t>Materiale informatico: Webcam da esterno brandeggiabile con risoluzione da HDTV 720p fino a 4K, IP65, 10-40X zoom ottico, messa a fuoco automatica, condizioni di funzionamento da -20°C a 50°C, alloggiamento in acciaio inossidabile, dotata di quadro di alimentazione adatto ad uso esterno con protezioni per sovratensioni, e router 4G. (24 unità). Priorità MOLTO ALTA.</t>
  </si>
  <si>
    <t>Misuratori: Profilatore ADCP per misure di portata e natante ADCP. (1unità). Priorità MEDIA.</t>
  </si>
  <si>
    <t>Censimento ISPRA idrologia (ARPA Veneto (ref. Sara Pavan)</t>
  </si>
  <si>
    <t>Già segnalato nel censimento ItaliaMeteo come "strumentazione varia da campo per misure pluvioidrometriche"</t>
  </si>
  <si>
    <t>Misuratori: Torbidimetri AOBS (2 unità). Priorità MEDIA.</t>
  </si>
  <si>
    <t>Censiemnto ISPRA idrologia (ARPA Veneto (ref. Sara Pavan)</t>
  </si>
  <si>
    <t>Interventi/adeguamento tecnologico</t>
  </si>
  <si>
    <t>Adeguamento tecnologico</t>
  </si>
  <si>
    <t>Adeguamento tecnologico (Codice intervento ABRU_1): Sostituzione idrometro a ultrasuoni con idrometro di tipo radar (45 unità). Sostituzione Stazioni Idrometriche di vecchia generazione con stazioni di nuova generazione. Voci incluse nel costo: Unità di acquisizione con contenitore interno e display, Modulo espansione ingressi analogici, Termometro aria, Idrometri radar, Gruppo alimentazione cella solare almeno 50W, Modulo di comunicazione xG, Contenitore in acciaio inox. Priorità ALTA.</t>
  </si>
  <si>
    <t>Censimento ISPRA idrologia (Servizio Emergenze di Protezione Civile e Centro Funzionale - Ufficio Idrologia, Idrografico e Mareografico (ref. Giancarlo Boscaino).</t>
  </si>
  <si>
    <t>Censimento congiunto IM-ISPRA</t>
  </si>
  <si>
    <t>CU.V1.6; RT.V1</t>
  </si>
  <si>
    <t>Rete monitoraggio idro-meteo</t>
  </si>
  <si>
    <t>Nuova installazione</t>
  </si>
  <si>
    <t xml:space="preserve">Nuova installazione di idrometro nel bacino del Sangro (Codice intervento ABRU_10). Integrazione della rete esistente su alcuni sottobacini ai fini di monitoraggio. Voci incluse nel costo: Fornitura, installazione e manutenzione per due anni (1 unità). Priorità ALTA. </t>
  </si>
  <si>
    <t>Nuova installazione di idrometro nel bacino dell'Aterno Pescara, in particolare sul fiume Sagittario (Codice intervento ABRU_11). Integrazione della rete esistente su alcuni sottobacini ai fini di monitoraggio. Voci incluse nel costo: Fornitura, installazione e manutenzione per due anni (1 unità). Priorità ALTA.</t>
  </si>
  <si>
    <t>Nuova installazione di idrometro nel bacino del Pescara, in particolare sul Fiume Lavino (Codice intervento ABRU_2). Integrazione della rete esistente su alcuni sottobacini ai fini di monitoraggio. Voci incluse nel costo: Fornitura, installazione e manutenzione per due anni (1 unità). Priorità ALTA.</t>
  </si>
  <si>
    <t xml:space="preserve">Nuova installazione di idrometro nel bacino del Pescara, in particolare sul Torrente Nora (Codice intervento ABRU_3). Integrazione della rete esistente su alcuni sottobacini ai fini di monitoraggio. Voci incluse nel  costo: Fornitura, installazione e manutenzione per due anni (1 unità). Priorità ALTA. </t>
  </si>
  <si>
    <t>inclinometri e piezometri - Comune/Località: Loc. Castagnola - Comune di Framura - ID Frana: 0110029501</t>
  </si>
  <si>
    <t>Tipo di monitoraggio: Conoscitivo (tempo differito) - Concertazione CF: Il sito in oggetto è stato monitorato in tempo reale dal Comune di Framura fino a Giugno 2021, e non è stato mai collegato col centro funzionale di Regione Liguria. L'attrezzatura utilizzata è attualmente dismessa. Il monitoraggio richiesto in questa fase, vuole avere esclusivamente finalità conoscitive. Si richiede pertanto la ridefinizione della tipologia indicata nella precedente comunicazione</t>
  </si>
  <si>
    <t>inclinometri e piezometri - Comune/Località: Mendatica - Comune di Mendatica - ID Frana: 0080064301 0080064302</t>
  </si>
  <si>
    <t>inclinometri e piezometri - Comune/Località: Loc. Arzeno e Prato di Reppia - Comune di Ne - ID Frana: 0100150303</t>
  </si>
  <si>
    <t>inclinometri e piezometri- Comune/Località: loc. Vallepiana e Belvedere - Comune di Borzonasca - ID Frana: 0100142400</t>
  </si>
  <si>
    <t>sonde fisse e centraline per accesso da remoto- Comune/Località: Campegli - Comune di Castiglione Chiav. - ID Frana: 0100172101</t>
  </si>
  <si>
    <t>sonde fisse e centraline per accesso da remoto- Comune/Località: S. Romolo - Comune di Sanremo - ID Frana: 0080036702</t>
  </si>
  <si>
    <t>sonde fisse e centraline per accesso da remoto- Comune/Località: Ville S.Pietro - Comune di Borgomaro - ID Frana: 0080005701</t>
  </si>
  <si>
    <t>sonde fisse e centraline per accesso da remoto- Comune/Località: Carbuta - Comune di Calice Ligure - ID Frana: 0090216701 0090216702</t>
  </si>
  <si>
    <t>sonde fisse e centraline per accesso da remoto- Comune/Località: Montaldo - Comune di Cengio - ID Frana: 0090107204 0090107203</t>
  </si>
  <si>
    <t>sonde fisse e centraline per accesso da remoto- Comune/Località: Case Maestri - Comune di Deiva Marina - ID Frana: 0110026008</t>
  </si>
  <si>
    <t>inclinometri e piezometri sonde fisse e centraline per accesso da remoto- Comune/Località: S. Stefano d’Aveto capoluogo - Comune di S. Stefano d’Aveto - ID Frana: 0100044102 0100044101</t>
  </si>
  <si>
    <t>Sostituzione datalogger (Codice intervento BASI_5).  Adeguamento tecnologico stazioni esistenti (10 unità).  Voci incluse nel costo: Fornitura e installazione. Priorità ALTA.</t>
  </si>
  <si>
    <t>Teleferica idrometrica motorizzata (Codice intervento BOLZ_1).  Voci incluse nel costo: Fornitura e installazione (1 unità). Priorità MOLTO ALTA.</t>
  </si>
  <si>
    <t>Censimento ISPRA idrologia  (Ufficio Idrologia e dighe (ref. Roberto Dinale)</t>
  </si>
  <si>
    <t>Locale di servizio stazione idrometrica (Codice intervento BOLZ_2).  Voci incluse nel costo: Fornitura e installazione (3 unità). Priorità ALTA.</t>
  </si>
  <si>
    <t>Radar velocità superficiale (Codice intervento BOLZ_3).  Voci incluse nel costo: Fornitura e installazione (6 unità). Priorità ALTA.</t>
  </si>
  <si>
    <t>Sonda CRNS (cosmic ray neutrons sensing) (Codice intervento BOLZ_4).  Voci incluse nel costo: Fornitura e installazione (3 unità). Priorità MEDIA.</t>
  </si>
  <si>
    <t>Sistema automatico misura diluizione salina (Codice intervento BOLZ_5). Voci incluse nel costo: Fornitura e installazione (2 unità). Priorità MEDIA.</t>
  </si>
  <si>
    <t>Aggiornamento sensori idrometrici (Codice intervento EMIL_1). 60 unità.  Priorità MEDIA.</t>
  </si>
  <si>
    <t>Stazione idrometrica su ponte o sponda (Codice intervento FRIU_1).  Una stazione non è su ponte ma in sponda con sensore piezometrico. Voci incluse nel costo: Una stazione non è su ponte ma in sponda con sensore piezometrico (2 unità). Priorità MOLTO ALTA.</t>
  </si>
  <si>
    <t>Fornitura e posa in opera di n. 5 catene inclinometriche Vertical Array per fori da 70m con passo 1m; Fornitura e posa in opera n. 10 piezometri elettrici per n. 5 fori da 70 m; Fornitura e posa in opera di n. 15 corner reflector passivi e n. 5 corner reflector attivo (inclusa installazione pannello fotovoltaico e struttura di ancoraggio)- Comune/Località: Pietramontecorvino - ID Frana: 0710041400</t>
  </si>
  <si>
    <t>aggiornamento 6 stazioni GNSS (e installazione di 2 nuove stazioni) per monitoraggio in continuo + corner reflector + 4 inclinometri + stazione meteo- Comune/Località: Potenza - Costa della Gaveta - ID Frana: 760675800 - 760058300</t>
  </si>
  <si>
    <t>Sensori idrometrici aggiuntivi su stazioni idrometriche esistenti (Codice intervento FRIU_2). Sensori aggiuntivi per funzionalità portate di magra (rami di magra) e adeguamento tecnologico. Fornitura, posa in opera ed integrazione nella rete esistente (5 unità). Priorità ALTA.</t>
  </si>
  <si>
    <t xml:space="preserve">Sensori velocità superficiale su stazioni idrometriche esistenti (Codice intervento FRIU_3). Voci incluse nel costo: Fornitura, posa in opera ed integrazione nella rete esistente (6 unità). Priorità ALTA. </t>
  </si>
  <si>
    <t xml:space="preserve">Installazione\Sostituzione\Rinnovamento aste idrometriche (Codice intervento FRIU_4).  Intervento in parte già finanziato nel Progetto POA-Bilancio Idrologico Nazionale - misure portata. L'intervento  eventualmente verrà proposto su stazioni non incluse nel POA. Voci incluse nel costo: Fornitura e posa in opera/sostituzione aste idrometriche (12 unità). Priorità MOLTO ALTA. </t>
  </si>
  <si>
    <t>Presenza in censimento Progetto POA-Bilancio Idrologico Nazionale - misure portata</t>
  </si>
  <si>
    <t>Installazione (Codice intervento FRIU_5). Intervento in parte già finanziato nel Progetto POA-Bilancio Idrologico Nazionale - misure portata. L'intervento  eventualmente verrà proposto su stazioni non incluse nel POA. Voci incluse nel costo: Fornitura e posa in opera/sostituzione aste idrometriche (9 unità). Priorità MOLTO ALTA.</t>
  </si>
  <si>
    <t>Nuova installazione di idrometri in varie località (Codice intervento  LAZI_1).  Integrazione della rete esistente su alcuni sottobacini del territorio regionale  per meglio comprendere i fenomeni di deflusso. Voci incluse nel  costo: Fornitura, installazione e manutenzione per due anni (20 unità). Priorità ALTA.</t>
  </si>
  <si>
    <t>Installazione nuova stazione idrometrica completa (Codice intervento LIGU_1).  Le stazioni devono essere inserite nella rete regionale meteo-idrologica in tempo reale esistente. Voci incluse nel costo: Fornitura, ottenimento permessi, installazione, configurazione (2 unità). Priorità ALTA.</t>
  </si>
  <si>
    <t>sostituzione causa obsolescenza e malfunzionamento  sensore di livello idrometrico esistente (piezometro)  (Codice ntervento LIGU_10).  I sensori attuali sono molto vecchi ed inizianoa presentare frequenti pb di funzinamento o rotture improvvise. Voci incluse nel costo: Fornitura e installazione (10 unità). Priorità MEDIA.</t>
  </si>
  <si>
    <t>sostituzione causa obsolescenza e malfunzionamento  sensore di livello idrometrico esistente (radar)  (Codice intervento LIGU_11).  I sensori attuali sono molto vecchi ed inizianoa presentare frequenti pb di funzinamento o rotture improvvise. Voci incluse nel costo: Fornitura e installazione (10 unità). Priorità MEDIA.</t>
  </si>
  <si>
    <t>Spostamento sito idrometrico (Codice intervento LIGU_2). Ottenimento permessi, spostamento, configurazione (1 unità). Priorità MEDIA.</t>
  </si>
  <si>
    <t>Sostituzione sensore idrometrico (Codice intervento LIGU_3).  Sostituzione sensore ultrasuoni con piezometro. Voci incluse nel costo: Fornitura, ottenimento permessi, installazione, configurazione (1 unità). Priorità MEDIA.</t>
  </si>
  <si>
    <t xml:space="preserve">Sostituzione sensore idrometrico (Codice intervento LIGU_4).  Scavo ed allestimento pozzo piezometrico per alloggiamento del sensore. Voci incluse nel costo: Fornitura, ottenimento permessi, installazione, configurazione (1 unità). Priorità MOLTO ALTA. </t>
  </si>
  <si>
    <t>Installazione sensori di temperatura e umidità del terreno (Codice intervento LIGU_5).  Individuati 9 siti su ognuno dei quali installare: 3 sensori RH a profondità crescenti + 1 sensore di temperatura. Voci incluse nel costo: Fornitura, installazione, configurazione (9 unità). Priorità MEDIA.</t>
  </si>
  <si>
    <t>Sostituzione casottino metallico di impianto a teleferica (Censimento intervento LIGU_6).  L’attuale casottino in ferro risulta in stato di importante ammaloramento. Voci incluse nel costo: Fornitura, installazione (1 unità). Priorità MOLTO ALTA.</t>
  </si>
  <si>
    <t>Impianto a teleferica fissa (Codice intervento LIGU_7). Fornitura, ottenimento permessi, installazione, collaudo, messa in servizio (1 unità). Priorità MEDIA.</t>
  </si>
  <si>
    <t>Correntometro radar per stima della velocità superficiale e livello idrometrico (Codice intervento LIGU_8). Sensori non a contatto con l’acqua, range di misura da 0,08 a 15 m/s, da integrare nella rete regionale in tempo reale. Voci incluse nel costo: Fornitura, installazione, configurazione (3 unità). Priorità ALTA.</t>
  </si>
  <si>
    <t>Correntometro acustico ad effetto Doppler ad osservazione laterale per misura della velocità della corrente e del livello idrometrico (Codice intervento LIGU_9). Sensore immerso in acqua per la misura della velocità della corrente a profondità fissata, e del livello idrometrico tramite sonda di pressione integrata. Sensore da integrare nella rete regionale in tempo reale. Voci incluse nel costo: Fornitura, ottenimento permessi, installazione, configurazione (1 unità). Priorità MEDIA.</t>
  </si>
  <si>
    <t>nuova installazione stazione idrometriche con misuratore di velocità superficiale/immersione nei bacini del Chiese e del Mincio (Codice censimento LOMB_1).  Stima delle portate in siti con fenomeni di rigurgito, dove scala deflusso non applicabile. Dati indispensabili per elaborazione del bilancio idrico dei due fiumi. Voci incluse nel costo: Fornitura, installazione, garanzia per 2 anni (3 unità). Priorità ALTA.</t>
  </si>
  <si>
    <t>Aggiornamento sistemi di alimentazione a pannello fotovoltaico delle stazioni della rete MIR (Rete Meteo Idropluviometrica Regionale) (Codice censimento MARC_1). Upgrade tecnologico della rete regionale di monitoraggio. Voci incluse nel costo: Acquisto ed installazione (100 unità). Priorità MOLTO ALTA.</t>
  </si>
  <si>
    <t>Potenziamento e aggiornamento tecnologico del sistema di ponti radio dedicato alla trasmissione dati della Rete MIR (Rete Meteo Idropluviometrica Regionale), con passaggio dall'attuale tecnologia in UHF analogico a UHF digitale e aumento del numero delle postazioni trasmissive (Codice intervento MARC_2). upgrade tecnologico della rete trasmissiva. Voci incluse nel costo: Acquisto ed installazione/configurazione (25 unità). Priorità MOLTO ALTA.</t>
  </si>
  <si>
    <t>Sensore portata sorgente (Codice intervento MOLI_1).  Inseriti nella rete di monitoraggio - no trasmissione radio. Voci incluse nel costo: Installazione e manutenzione 2 anni (6 unità). Priorità ALTA.</t>
  </si>
  <si>
    <t>Piezometri ovvero Sensori di umidità suolo (Codice intervento MOLI_2). Piezometri come prima scelta e sensori di umidità in caso di economia. Il costo è riferito ai piezometri. Inseriti nella rete di monitoraggio - no trasmissione radio. Voci inserite nel costo: Installazione e manutenzione 2 anni (20 unità). Priorità MEDIA.</t>
  </si>
  <si>
    <t>Sostituzione o affiancamento dei sensori idrometrici ad ultrasuoni con nuovi sensori a tecnologia radar (Codice intervento PIEM_1).  I sensori idrometrici che compongono la rete sono attualmente di tipologia a ultrasuoni.  Il sensore radar garantisce misure non dipendenti da variazioni di temperatura umidita e presenta minore sensibilità agli  ostacoli. Voci incluse nel costo (100 unità). Priorità MOLTO ALTA.</t>
  </si>
  <si>
    <t>Piemonte</t>
  </si>
  <si>
    <t>Censimento ISPRA idrologia (Arpa Piemonte - Dipartimento Rischi Naturali e Ambientali (ref. Secondo Barbero)</t>
  </si>
  <si>
    <t>Implementazione nuovi sensori su stazioni esistenti per misura umidità del suolo (Codice intervento PIEM_2). Utilizzo di sonde in grado di stimare l'umidità del suolo su aree estese basate su tecnologia di rilevamento dei neutroni naturali provenienti dal cosmo. Voci incluse nel costo: Fornitura, installazione e manutenzione per due anni (5 unità). Priorità MEDIA.</t>
  </si>
  <si>
    <t xml:space="preserve"> Implementazione nuovi sensori su stazioni esistenti per stima del contenuto di acqua nella neve SWE(Codice intervento PIEM_3).  Utilizzo di sonde in grado di stimare il contenuto idrico del manto nevoso su aree estese basate su tecnologia di rilevamento dei neutroni naturali provenienti dal cosmo. Voci incluse nel costo: Fornitura, installazione e manutenzione per due anni (5 unità). Priorità MEDIA.</t>
  </si>
  <si>
    <t>Tipo di monitoraggio: Conoscitivo (tempo differito) e definizione soglie di allertamento - Concertazione CF: Si rimanda alla nota di trasmissione Prot. n. RA/515036 del 02/12/2022</t>
  </si>
  <si>
    <t>Potenziamento monitoraggio esistente finanziato dalla Regione Abruzzo - Servizio Difesa del Suolo al Comune di Lettomanoppello nell'ambito degli interventi di consolidamento programmati con il FSC</t>
  </si>
  <si>
    <t>Strumentazione da potenziare con inclinometri di profondità, fessurimetri e piezometri automatizzati. Installazione di una rete geodetica GPS- Comune/Località: Lettomanoppello - Capoluogo comunale - ID Frana: 680013800</t>
  </si>
  <si>
    <t>Tipo di monitoraggio: Conoscitivo (tempo differito) e definizione soglie di allertamento - Concertazione CF: Si rimanda alla nota di trasmissione Prot. n. RA/515036 del 02/12/2023</t>
  </si>
  <si>
    <t>Potenziamento monitoraggio esistente finanziato dalla Regione Abruzzo - Dip. Protezione Civile</t>
  </si>
  <si>
    <t>Strumentazione da potenziare con inclinometri di profondità e piezometri automatizzati. Installazione di una rete geodetica GPS- Comune/Località: Civitella del Tronto - Loc. Ponzano - Borrano - ID Frana: 670015300</t>
  </si>
  <si>
    <t>Tipo di monitoraggio: Conoscitivo (tempo differito) e definizione soglie di allertamento - Concertazione CF: Si rimanda alla nota di trasmissione Prot. n. RA/515036 del 02/12/2024</t>
  </si>
  <si>
    <t>Strumentazione da acquisire consistente in: rete geodetica GPS- Comune/Località: Morino - Frazione Rendinara - ID Frana: 660072800</t>
  </si>
  <si>
    <t>Tipo di monitoraggio: Conoscitivo (tempo differito) e definizione soglie di allertamento - Concertazione CF: Si rimanda alla nota di trasmissione Prot. n. RA/515036 del 02/12/2025</t>
  </si>
  <si>
    <t>Strumentazione da acquisire consistente in: estensimetri di profondità multibase, clinometri da parete, rete geodetica GPS- Comune/Località: Canzano - Capoluogo - ID Frana: 670076900</t>
  </si>
  <si>
    <t>Tipo di monitoraggio: Conoscitivo (tempo differito) e definizione soglie di allertamento - Concertazione CF: Si rimanda alla nota di trasmissione Prot. n. RA/515036 del 02/12/2026</t>
  </si>
  <si>
    <t>Scopo del programma è di completare l’Archivio meteo-climatico nazionale conferendogli le caratteristiche di organicità, preservabilità e accessibilità.
L’obiettivo che si vuole raggiungere è di mettere in sicurezza, sanificare e rendere utilizzabile l’archivio climatologico cartaceo del Servizio Meteorologico dell’AM. Tale obiettivo può essere raggiunto mediante la realizzazione dei seguenti piani:
scansione dei documenti cartacei e fotografia del materiale microfilmato;
digitalizzazione degli stessi documenti mediante o digitazione diretta (data entry) o riconoscimento automatico (Optical Character Recognition, O.C.R.).</t>
  </si>
  <si>
    <t>Richiesta modulabile. Programma M-DARE ridotto 2.051.282 IVA inclusa</t>
  </si>
  <si>
    <t>installazione di n. 342 CR nelle Regioni Meridionali con lo scopo di realizzare/rafforzare l’infrastruttura terrestre funzionale all’applicazione della tecnologia satellitare su vasta scala per il monitoraggio dei movimenti e delle deformazioni del suolo. Il costo comprende € 342.000 (circa € 1.000 a CR) per i nuovi CR  + € 500.000 per il raffittimento dei CR in aree in frana già note (da IFFI e PAI)</t>
  </si>
  <si>
    <t>Tipo di monitoraggio: Conoscitivo (tempo differito e near real time)</t>
  </si>
  <si>
    <t>Modelli di machine learning</t>
  </si>
  <si>
    <t>Ex novo - Previsione fenomeni connessi all’instabilità idrogeologica</t>
  </si>
  <si>
    <t xml:space="preserve">Modelli per la previsione delle inondazioni
</t>
  </si>
  <si>
    <t xml:space="preserve">Nuova installazione di idrometri nel sottobacino del Torrente Braemi (F. Imera Meridionale) - DIGA OLIVO (Codice censimento SICI_18). Nuova installazione nel sottobacino afferente alla diga Olivo per controllo portate in ingresso. Voci incluse nel costo: Fornitura, installazione e manutenzione per due anni (2 unità). Priorità MOLTO ALTA. </t>
  </si>
  <si>
    <t>Nuova installazione di idrometri nel sottobacino del Canale di Baiata (T. Lenzi o Baiata) - DIGA PACECO (Codice intervento SICI_19).  Nuova installazione nel sottobacino afferente alla diga Paceco per controllo portate in ingresso. Voci incluse nel costo: Fornitura, installazione e manutenzione per due anni (1 unità). Priorità MOLTO ALTA.</t>
  </si>
  <si>
    <t xml:space="preserve">Nuova installazione di idrometri nel sottobacino del Fiume Carboj - DIGA ARANCIO (Codice censimento SICI_2). Nuova installazione nel sottobacino afferente alla diga Arancio per controllo portate in ingresso. Voci incluse nel costo: Fornitura, installazione e manutenzione per due anni (3 unità). Priorità MOLTO ALTA. </t>
  </si>
  <si>
    <t>Nuova installazione di idrometri nel sottobacino del Fiume Sosio (F. Verdura) - DIGA PIANO DEL LEONE (Codice intervento SICI_20). Nuova installazione nel sottobacino afferente alla diga Piano del Leone per controllo portate in ingresso. Voci incluse nel costo: Fornitura, installazione e manutenzione per due anni (2 unità). Priorità MOLTO ALTA.</t>
  </si>
  <si>
    <t>Nuova installazione di idrometri nel sottobacino del Fiume del Tempio (F. Simeto) - DIGA PIETRAROSSA (IN COSTRUZIONE) (Codice intervento SICI_21). Nuova installazione nel sottobacino afferente alla diga Pietrarossa (in costruzione) per controllo portate in ingresso e in uscita. Voci incluse nel costo: Fornitura, installazione e manutenzione per due anni (4 unità). Priorità MEDIA.</t>
  </si>
  <si>
    <t>Nuova installazione di idrometri nel sottobacino del Fiume Simeto - TRAVERSA PONTE BARCA (Codice censimento SICI_22). Nuova installazione nel sottobacino afferente alla traversa Ponte Barca per controllo portate in ingresso. Voci incluse nel costo: Fornitura, installazione e manutenzione per due anni (2 unità). Priorità MOLTO ALTA.</t>
  </si>
  <si>
    <t xml:space="preserve">Nuova installazione di idrometri nel sottobacino del Fiume Salso (Fiume Simeto) - DIGA POZZILLO (Codice intervento SICI_23). Nuova installazione nel sottobacino afferente alla diga Pozzillo per controllo portate in ingresso. Voci incluse nel costo: Fornitura, installazione e manutenzione per due anni (3 unità). Priorità MOLTO ALTA. </t>
  </si>
  <si>
    <t>Nuova installazione di idrometri nel sottobacino del Fiume Raia (F. Verdura) - DIGA PRIZZI (Codice intervento SICI_24). Nuova installazione nel sottobacino afferente alla diga Prizzi per controllo portate in ingresso. Voci incluse nel costo: Fornitura, installazione e manutenzione per due anni (1 unità). Priorità MOLTO ALTA.</t>
  </si>
  <si>
    <t>Nuova installazione di idrometri nel sottobacino del Fiume Acate o Dirillo - DIGA RAGOLETO (DIRILLO) (Codice intervento SICI_25). Nuova installazione nel sottobacino afferente alla diga Ragoleto (Dirillo) per controllo portate in ingresso. Voci incluse nel costo: Fornitura, installazione e manutenzione per due anni (2 unità). Priorità MOLTO ALTA.</t>
  </si>
  <si>
    <t xml:space="preserve">Nuova installazione di idrometri nel sottobacino del Fiume Balata (F. Birgi-Chinisia) - DIGA RUBINO (Codice intervento SICI_26). Nuova installazione nel sottobacino afferente alla diga Rubino per controllo portate in ingresso. Voci incluse nel costo: Fornitura, installazione e manutenzione per due anni (1 unità). Priorità MOLTO ALTA. </t>
  </si>
  <si>
    <t>Nuova installazione di idrometri nel sottobacino del Fiume Naro (F. Naro) - DIGA SAN GIOVANNI (Codice intervento SICI_27). Nuova installazione nel sottobacino afferente alla diga San Giovanni per controllo portate in ingresso. Voci incluse nel costo: Fornitura, installazione e manutenzione per due anni (1 unità). Priorità MOLTO ALTA.</t>
  </si>
  <si>
    <t>Nuova installazione di idrometri nel sottobacino del Fiume Irminio - DIGA SANTA ROSALIA (Codice intervento SICI_28). Nuova installazione nel sottobacino afferente alla diga Santa Rosalia per controllo portate in ingresso. Voci incluse nel costo: Fornitura, installazione e manutenzione per due anni ( 2 unità). Priorità MOLTO ALTA.</t>
  </si>
  <si>
    <t>Nuova installazione di idrometri nel sottobacino del Vallone Sciaguana (F. Simeto) - DIGA SCIAGUANA (Codice intervento SICI_29).  Nuova installazione nel sottobacino afferente alla diga Sciaguana per controllo portate in ingresso. Voci incluse nel costo: Fornitura, installazione e manutenzione per due anni (2 unità). Priorità MOLTO ALTA.</t>
  </si>
  <si>
    <t>Nuova installazione di idrometri nel sottobacino del Fiume Imera Meridionale - DIGA BLUFI (IN COSTRUZIONE) (Codice intervento SICI_3). Nuova installazione nel sottobacino afferente alla diga Blufi (in costruzione) per controllo portate in ingresso. Voci incluse nel costo: Fornitura, installazione e manutenzione per due anni (3 unità). Priorità MEDIA.</t>
  </si>
  <si>
    <t>Nuova installazione di idrometri nel sottobacino del Fiume Arena o Delia - DIGA TRINITA' (Codice intervento SICI_30). Nuova installazione nel sottobacino afferente alla diga Trinità per controllo portate in ingresso. Voci incluse nel costo: Fornitura, installazione e manutenzione per due anni (1 unità). Priorità MOLTO ALTA.</t>
  </si>
  <si>
    <t>RMLV - Rete Mareografica Laguna di Venezia -&gt; Prevista manutenzione annuale</t>
  </si>
  <si>
    <t>Proposta 150K/anno</t>
  </si>
  <si>
    <t>RON - Rete Oceanografica Nazionale-&gt; Prevista manutenzione annuale</t>
  </si>
  <si>
    <t xml:space="preserve"> Proposta 1240K/anno</t>
  </si>
  <si>
    <t>sistema di scoperta/ricerca inquinamento del tipo Side Looking Airborne Radar (S.L.A.R.) per velivolo ATR 42 MP 500 - MANTA 10-03</t>
  </si>
  <si>
    <t>Potenziamento della RMN per allerta Tsunami</t>
  </si>
  <si>
    <t>Scheda Protezione Civile</t>
  </si>
  <si>
    <t xml:space="preserve">Adeguamento/ripristino delle capacità di Oil Spill Detection sulle Unità Maggiori del Corpo, sostituendo l’attuale impianto “Seadarq” </t>
  </si>
  <si>
    <t>Copertura del suolo</t>
  </si>
  <si>
    <t>Mappatura di copertura ed uso del suolo (sistema di classificazione EAGLE e SNPA)</t>
  </si>
  <si>
    <t>implementazione nuovo algoritmo che consenta l’elaborazione submetrica e 3D</t>
  </si>
  <si>
    <t>CU.V4.1</t>
  </si>
  <si>
    <t>Algoritmo di preelaborazione che restituisca il dato vettoriale codificato con informazioni delle variazioni sia relative al cambiamento da naturale ad antropico, sia di variazioni in aree già antropizzate da sottoporre comunque a validazione prima del rilascio</t>
  </si>
  <si>
    <t>CU.V4.2</t>
  </si>
  <si>
    <t>Change detection</t>
  </si>
  <si>
    <t>Previsione aree soggette a bruciatura stoppie</t>
  </si>
  <si>
    <t xml:space="preserve">Nuova installazione di idrometri nel sottobacino del Torrente Cimia (Fiume Gela) - DIGA CIMIA (Codice intervento SICI_6). Nuova installazione nel sottobacino afferente alla diga Cimia per controllo portate in ingresso. Voci incluse nel costo: Fornitura, installazione e manutenzione per due anni (2 unità) Priorità MOLTO ALTA. </t>
  </si>
  <si>
    <t>Nuova installazione di idrometri nel sottobacino del Torrente Comunelli - DIGA COMUNELLI (Codice intervento SICI_7). Nuova installazione nel sottobacino afferente alla diga Comunelli per controllo portate in ingresso. Voci incluse nel costo: Fornitura, installazione e manutenzione per due anni (2 unità). Priorità MOLTO ALTA.</t>
  </si>
  <si>
    <t>Nuova installazione di idrometri nel sottobacino del Fiume Gela - DIGA DISUERI (Codice intervento SICI_8). Nuova installazione nel sottobacino afferente alla diga Disueri per controllo portate in ingresso. Voci incluse nel costo: Fornitura, installazione e manutenzione per due anni (2 unità). Priorità MOLTO ALTA.</t>
  </si>
  <si>
    <t>Nuova installazione di idrometri nel sottobacino del Fiume Platani - DIGA FANACO (Codice intervento SICI_9).  Nuova installazione nel sottobacino afferente alla diga Fanaco per controllo portate in ingresso. Voci incluse nel costo: Fornitura, installazione e manutenzione per due anni (1 unità). Priorità MOLTO ALTA.</t>
  </si>
  <si>
    <t>inclinometro/inclinometro fisso; piezometro; fessurimetro; estensimetro; monitoraggio topografico (stazione totale, GNSS); monitoraggio idrometeorologico (pluviometro, termometro, nivometro)- Comune/Località: Pennabilli - Abitato Pennabilli - ID Frana: 990087400; 990082100; 990082800; 990080500; 990084500; 990084300; 990084400; 990086700; 990083800; 990085600; 990081100; 990088600; 990088000; 990082900; 990086600; 990083000</t>
  </si>
  <si>
    <t>fessurimetro; estensimetro; clinometro; monitoraggio idrometeorologico (pluviometro, termometro, nivometro)- Comune/Località: Novafeltria - Abitato Perticara - ID Frana: 990341800; 990343800</t>
  </si>
  <si>
    <t>inclinometro/inclinometro fisso; piezometro- Comune/Località: Bagno di Romagna-Selvapiana - ID Frana: 0400002101
 0400002102</t>
  </si>
  <si>
    <t>inclinometro/inclinometro fisso; piezometro; fessurimetro- Comune/Località: Predappio Predappio Alta - ID Frana: 0400011700
 0400011400
 0401046000</t>
  </si>
  <si>
    <t>inclinometro/inclinometro fisso; piezometro; monitoraggio topografico (stazione totale, GNSS); monitoraggio idrometeorologico (pluviometro, termometro, nivometro)- Comune/Località: Castiglione dei Pepoli - Creda - ID Frana: 370007000</t>
  </si>
  <si>
    <t>Tipo di monitoraggio: Conoscitivo (tempo differito) - Concertazione CF: Il sito era stato indicato, di concerto tra Struttura proponente e Centro funzionale, come idoneo al monitoraggio con finalità di allertamento, solo dopo un periodo di osservazione/analisi</t>
  </si>
  <si>
    <t>inclinometro/inclinometro fisso; piezometro- Comune/Località: Lizzano in B. - Lizzano in B. - ID Frana: 0370009000</t>
  </si>
  <si>
    <t>inclinometro/inclinometro fisso; piezometro; distometro; fessurimetro- Comune/Località: Frassinoro - Madonna di Pietravolta - ID Frana: 0360150300
 0360155600</t>
  </si>
  <si>
    <t>inclinometro/inclinometro fisso; piezometro; fessurimetro; estensimetro- Comune/Località: Pavullo e Montese - Biricuccola - ID Frana: 0360342300
 0360005400
 0360321900
 0360319600</t>
  </si>
  <si>
    <t>monitoraggio topografico (stazione totale, GNSS);- Comune/Località: Canossa - Rupe di Canossa - ID Frana: n.d.</t>
  </si>
  <si>
    <t>Attrezzatura/Veicolo</t>
  </si>
  <si>
    <t>Veicolo per trasporto attrezzatura</t>
  </si>
  <si>
    <t>Veicoli: Piccolo furgone o fuoristrada idoneo al trasporto di tutta l’attrezzatura (1 unitò). Priorità MOLTO ALTA.</t>
  </si>
  <si>
    <t>Misuratori: Profilatore acustico Doppler (ADCP) per basse profondità (10 cm – 6 m), con GPS/GNSS differenziale, battellino ed accessori, compreso software per la gestione della misura sia in modalità stazionaria sia in modalità moving-boat (1 unitò). La profondità minima di misura (10 cm) è condizione essenziale ed indispensabile. Valori superiori rendono lo strumento non utile per gli scopi richiesti.  Priorità MOLTO ALTA.</t>
  </si>
  <si>
    <t>Liguria</t>
  </si>
  <si>
    <t>Censimento ISPRA idrologia (ARPA-Liguria (ref. Francesca Giannoni)</t>
  </si>
  <si>
    <t>Strumentazione/Materiale informatico/software</t>
  </si>
  <si>
    <t>Materiale informatico: Webcam da esterni, ad inquadratura fissa, resistenti agli agenti atmosferici, per monitoraggio dei corsi d’acqua, compreso software per la gestione remota delle telecamere. Il software deve consentire la gestione remota delle webcam, la registrazione e l’invio di foto/filmati a richiesta in qualunque momento, l’archiviazione delle immagini schedulate. (15 unità). Priorità ALTA.</t>
  </si>
  <si>
    <t>Monitoraggio misura temperatura e umidità del terreno</t>
  </si>
  <si>
    <t>Misuratori: Strumento portatile per la misura della temperatura e dell’umidità del terreno. Strumento da utilizzarsi come strumento campione per la verifica della taratura dei sensori in campo. Precisione richiesta: 0.01 °C per la temperatura, 0.5% per l’umidità (1 unità). Priorità ALTA.</t>
  </si>
  <si>
    <t>Strumentazione/ Accessori</t>
  </si>
  <si>
    <t xml:space="preserve">Accessori </t>
  </si>
  <si>
    <t>Accessori: Bilancia di precisione per la pesatura del sale da utilizzarsi per le misure di portata con il metodo della diluizione salina (1 unità). Risoluzione 0.1 g; Range di lavoro 0.1-5000 g; Classe III; Display digitale con accesso diretto alle principali funzioni; Calibrazione interna; Tempo max di stabilizzazione 2 sec; Alimentazione 220V/50Hz; Conforme norme UNI. Priorità MOLTO ALTA.</t>
  </si>
  <si>
    <t>Strumentazione/ Misuratore</t>
  </si>
  <si>
    <t>Misuratore di portata con il metodo della diluizione salina per corsi d’acqua con corrente turbolenta, comprese 3 sonde e software per la gestione della misura. Utilizzo del sale (NaCl) come tracciante, trasmissione dei dati dalle sonde al PC via Bluetooth, software che permetta la visualizzazione real-time dei dati misurati e l’immediato calcolo della portata. Priorità ALTA.</t>
  </si>
  <si>
    <t>Strumentazione/Materiale informatico</t>
  </si>
  <si>
    <t>Materiale informatico: Palmare rugged per utilizzo in campo con sistema operativo Android 11 o superiore.  LCD a colori 4,7”, risoluzione minima 1280 x 720 pixel, touchscreen utilizzabile con i guanti, Bluetooth 5 o superiore, Wireless integrato, videocamera frontale e posteriore minimo 5 MP, alloggiamento per Micro SD Memory Card, porta MicroUSB, caratteristiche di protezione IP68, resistenza alle cadute da una altezza minima di 2 metri (1 unità). Priorità MOLTO ALTA.</t>
  </si>
  <si>
    <t xml:space="preserve">Materiale informatico: PC portatile rugged per utilizzo in campo con sistema operativo Windows 11 o superiore (1 unità). Priorità MOLTO ALTA. </t>
  </si>
  <si>
    <t>Materiale informatico: cluster di calcolo modellistica idro +  ampliamento spazio storage (1 unità). Priorità ALTA.</t>
  </si>
  <si>
    <t>Strumentazione/Accessori</t>
  </si>
  <si>
    <t>Accessori: Cavo fisso in acciaio (diametro 8 mm) per supporto misure di portata installato trasversalmente al corso d’acqua con ancoraggi su pali, muri d’argine o sponde in roccia, per utilizzo con argano portatile (già in dotazione).Il cavo metallico viene utilizzato come fune portante per il sostegno di un argano utile a muovere gli strumenti per la misura della portata (5 unità). Priorità ALTA.</t>
  </si>
  <si>
    <t>Accessori: Installazione recinzioni dei siti di di misura dell’umidità del terreno per protezione dagli accessi di animali di taglia medio-grande dell’area di misura dei sensori. 
Recinzioni in legno su 19 siti, dimensioni 6 x 6 metri, altezza fuori terra 1,5 metri con cancelletto di entrata(19 unità). Priorità MEDIA.</t>
  </si>
  <si>
    <t>Misuratori: Profilatore doppler (ADCP) per basse profondità (10 cm - 6 m), con GPS/GNSS differenziale, battellino e software per misura sia in modalità stazionaria sia moving boat. La profondità minima di misura di 10 cm è condizione indispensabile. Valori superiori rendono lo strumento non più utile (1 unità). Priorità MOLTO ALTA.</t>
  </si>
  <si>
    <t>LOMBARDIA</t>
  </si>
  <si>
    <t>Censimento ISPRA idrologia (ARPA Lombardia - UO Servizio Idronivometeo e Clima (ref. Orietta Cazzuli)</t>
  </si>
  <si>
    <t>Misuratori:Velocimetro acustico doppler biassiale (ADV) con sensore di profondità, per misure di portata a guado, con asta di supporto e software trattamento dati (1 unità). Priorità MOLTO ALTA.</t>
  </si>
  <si>
    <t>Misuratore: Misuratore elettromagnetico di corrente per misure di portata a guado in correnti molto lente e con vegetazione algale (1 unità). Priorità MOLTO ALTA.</t>
  </si>
  <si>
    <t>Attrezzatura/ Veicolo</t>
  </si>
  <si>
    <t>Veicolo</t>
  </si>
  <si>
    <t>Veicolo tipologia pickup con cassone chiuso, trazione integrale (4x4), 5 posti, 4 porte (1 unità). Priorità MEDIA.</t>
  </si>
  <si>
    <t>Profilatore RS5 ADCP Sontek</t>
  </si>
  <si>
    <t>Misuratori: Profilatore RS5 ADCP Sontek  (1 unità). Necessità di aggiornare le scale di deflusso frequentemente dati gli alvei regionali. Priorità MOLTO ALTA.</t>
  </si>
  <si>
    <t>Marche</t>
  </si>
  <si>
    <t>Censimento ISPRA idrologia (Direzione Protezione Civile e sicurezza del territorio - Centro Funzionale Regionale (ref. Francesca Sini)</t>
  </si>
  <si>
    <t>Misuratori: Lidar  HOVERMAP ST – Emesent  con accessorio Back Pack e Handle Mount  - HOVERMAP ST – Emesent  con accessorio Back Pack e Handle Mount .Lidar compatto per rilevare velocemente le sezioni fluviali e aggiornare  le scale di deflusso nella porzione alta. Inserimento sezioni aggiornate anche in strumentazione radar portatile per misure da ponte  (1 unità). Priorità ALTA.</t>
  </si>
  <si>
    <t>Strumentazione/ Materiale per la sicurezza</t>
  </si>
  <si>
    <t>DPI e altro materiale per la sicurezza: Dispositivi di protezione individuale per 10 persone, per effettuare in sicurezza le misure di portata in alveo (idrocostumi/pantaloni impermeabili, aiuti al galleggiamento, sacco da lancio, casco, …etcc). Necessità di effettuare le misure di portata in sicurezza (10 unità). Priorità MOLTO ALTA.</t>
  </si>
  <si>
    <t>Sparasagole PLT® Rescue 230 Basic o equivalente.</t>
  </si>
  <si>
    <t>Sparasagole  PLT® Rescue 230 Basic o equivalente. Strumentazione necessaria per realizzare teleferiche mobili da una sponda all'altra per misure di piena (1 unità). Priorità ALTA.</t>
  </si>
  <si>
    <t>Strumentazione/ Accessorio</t>
  </si>
  <si>
    <t>Idropilitore</t>
  </si>
  <si>
    <t>Idropulitore, Necessaria per pulire la strumentazione e i DPI per effettuare le misure di portata in alveo da fango e altro(1 unità). Priorità MEDIA.</t>
  </si>
  <si>
    <t>Misuratore a guado Sontek FlowTracker 2 (1 unità). Misure ai fini delle attività di bilancio idrico in sezioni non strumentate, misure in condizioni di magra e controllo dei rilasci dalle derivazioni. Priorità ALTA.</t>
  </si>
  <si>
    <t>DPI e altro materiale per la sicurezza: Dispositivi di protezione individuale per 4 persone, per effettuare in sicurezza le misure di portata in alveo (idrocostumi/pantaloni impermeabili, aiuti al galleggiamento, sacco da lancio, casco, ecc). Per effettuare le misure di portata in sicurezza (4 unità). Priorità ALTA.</t>
  </si>
  <si>
    <t>GPS topografico</t>
  </si>
  <si>
    <t>Misuratori: GPS topografico. Fornitura e corso utilizzo - Sezioni idrauliche (2 unità). Priorità ALTA.</t>
  </si>
  <si>
    <t>Molise</t>
  </si>
  <si>
    <t>Censimento ISPRA idrologia (Servizio di Protezione Civile - Centro Funzionale (ref. Mario Spidalieri)</t>
  </si>
  <si>
    <t>DPI e altro materiale per la sicurezza: Kit  per operatori di misura portate (10 unità). Priorità MOLTO ALTA.</t>
  </si>
  <si>
    <t>Materiale informatico: PC tropicalizzato per acquisizione wireless delle misure di portata (2 unità). Priorità MOLTO ALTA.</t>
  </si>
  <si>
    <t>Misuratore portata SonTek FlowTracker2 per effettuare le misure di portata a guado (1 unità). Priorità ALTA.</t>
  </si>
  <si>
    <t>Nuova installazione di idrometri nel sottobacino del Fiume Grande (F. Belice) - DIGA MAGANOCE (PIANA DEGLI ALBANESI) (Codice intervento SICI_15). Nuova installazione nel sottobacino afferente alla diga Maganoce (Piana degli Albanesi) per controllo portate in ingresso. Voci incluse nel costo: Fornitura, installazione e manutenzione per due anni (1 unità) Priorità MOLTO ALTA.</t>
  </si>
  <si>
    <t xml:space="preserve"> Nuova installazione di idrometri nel sottobacino del Fiume Bozzetta (F. Simeto) - DIGA NICOLETTI (Codice intervento SICI_16).  Nuova installazione nel sottobacino afferente alla diga Nicoletti per controllo portate in ingresso. Voci incluse nel costo: Fornitura, installazione e manutenzione per due anni (2 unità). Priorità MOLTO ALTA.</t>
  </si>
  <si>
    <t xml:space="preserve">Nuova installazione di idrometri nel sottobacino del Fiume Gornalunga (F. Simeto) DIGA OGLIASTRO DON STURZO (Codice censimento SICI_17). Nuova installazione nel sottobacino afferente alla diga Ogliastro per controllo portate in ingresso. Voci incluse nel costo: Fornitura, installazione e manutenzione per due anni (2 unità). Priorità MOLTO ALTA. </t>
  </si>
  <si>
    <t>Tipo di monitoraggio: Conoscitivo (tempo differito) da far evolvere in Allertamento (Real time) - Concertazione CF: Il fenomeno franoso rientra nell'elenco delle frane monitorate da ARPA e condivise con il Centro Funzionale di Regione Lombardia (secondo il manuale operativo di cui alla DGR n. 4114 del 21/12/2020)</t>
  </si>
  <si>
    <t>Potenziare la conoscenza dei dati di profondità con riperforazione o realizzazione di nuove verticali di sondaggio da strumentarsi per un totale di 3- Comune/Località: Valfurva (SO) - ID Frana: 0140271415, 0140271418</t>
  </si>
  <si>
    <t>Tipo di monitoraggio: Allertamento (Real time) - Concertazione CF: Il fenomeno franoso rientra nell'elenco delle frane monitorate da ARPA e condivise con il Centro Funzionale di Regione Lombardia (secondo il manuale operativo di cui alla DGR n. 4114 del 21/12/2020)</t>
  </si>
  <si>
    <t>DPI e altro materiale per la sicurezza: Attrezzatura tecnica. Priorità MOLTO ALTA. Nello specifico: N. 1 Cassetta attrezzi completa; N. 1 Fettuccia metrica da 50 mt; N. 2 aste metalliche con diametro 1 cm e lunghezza 150 cm per fissaggio fettuccia metrica su sponde; N. 10 coni segnaletica stradale riflettente; N. 1 Lancia sagola ad aria compressa completo di tutti gli accessori; N. 4 Ricetrasmittenti; N. 1 Decespugliatore a scoppio con accessori e relativi DPI per un operatore; N. 1 Roncola; N. 1 sega; N. 5 indumenti ad alta visibilità (giacca antipioggia invernale ed estiva con pantaloni rinforzati ed impermeabili invernali ed estivi, gilet estivo ad alta visibilità, maglietta manica corta e manica lunga, tutti gli indumenti completi di loghi dell’agenzia) – per tutti gli operatori;  N. 5 polacchino in pelle fiore idrorepellente puntale e lamina non metallica EN ISO 20345 S3 CI WR SRC - col. nero – per tutti gli operatori che svolgono attività su area pavimentata o asfaltata (strade, ponti, ecc.);  N. 5 stivale PVC EN ISO 20345:2011 S5 SRC – solo gli operatori che effettuano le operazioni da argine in terra o in presenza di vegetazione di media altezza;  N. 3 stivale antipioggia tutta coscia en 345 – solo per gli operatori che effettuano le misurazioni a guado in acqua tramite mulinello, con una profondità dell’acqua inferiore a 40 cm;  N. 3 stivale/scafandro in PVC EN345-S5 con puntale e lamina – solo per gli operatori che effettuano le misurazioni a guado in acqua tramite mulinello, con una profondità dell’acqua superiore a 40 cm;  N. 5 guanti resistente al taglio ed antiurto - per tutti gli operatori che utilizzano corde o attrezzature varie; N. 3 giubbotti autogonfiabile automatico adulto con gancio nylon PVC - per ogni operatore che esegue le operazioni di misura in acqua; N. 5 casco di protezione - stile alpinismo ventilato – per ogni operatore che svolge attività in luoghi diversi dalla sede aziendale; N. 3 imbracature anticaduta multifunzione tipo basic – per ogni operatore che esegue le operazioni di misura in acqua; N. 3 cordini di sicurezza doppio elasticizzato con assorbitore di energia – per ogni operatore che esegue le operazioni di misura in acqua; linea salvavita composta da corda per arrampicata con n. 6 moschettoni – lunghezza 50 mt e 50 mt – minimo n° 2; n. 10 moschettoni di sicurezza varie misure e 100 mt di corda per arrampicata; cassetta di pronto soccorso per attività svolte in luoghi diversi dalla sede aziendale – minimo n° 2. Batterie ricaricabili stilo AA e caricabatterie.</t>
  </si>
  <si>
    <t>Piattaforma per la raccolta ed il processamento delle segnalazioni di dissesto</t>
  </si>
  <si>
    <t>PNRR_SIM_AdB_TT_DAO_Direzione_Geologia (1)</t>
  </si>
  <si>
    <t>AP.V1</t>
  </si>
  <si>
    <t>Software modellazione</t>
  </si>
  <si>
    <t>Acquisizione software di modellazione 2D/3D dei fenomeni di caduta massi e valanghivi</t>
  </si>
  <si>
    <t>Software</t>
  </si>
  <si>
    <t>Infrastruttura informatica</t>
  </si>
  <si>
    <t>Potenziamento infrastruttura informatica per acquisizione, storage, elaborazione e condivisione dei dati</t>
  </si>
  <si>
    <t>Sistema informatico</t>
  </si>
  <si>
    <t>Osservatorio del Cittadino UoM Piave</t>
  </si>
  <si>
    <t>Rete Integrata Meteorologica Umbra</t>
  </si>
  <si>
    <t>Rete che integri tutte le reti osservative automatiche già esistenti ed identificate da precedenti indagini commissionate dalla Regione Umbria al CNR-IRPI (2005) e all’Università di Perugia (2020). Il progetto si propone altresì di verificare la presenza o meno negli archivi degli Ex Servizi idrografici di possibili dati non ancora digitalizzati per l’eventuale completamento di serie storiche.</t>
  </si>
  <si>
    <t>ADB Appennino Centrale</t>
  </si>
  <si>
    <t>All2_RIMU_progetto_2021_Umbria</t>
  </si>
  <si>
    <t>il progetto si dovrà sviluppare secondo tre fasi principali:
a) Sviluppare un sistema avanzato e basato su dati "real-time" per la previsione e l'allerta degli
eventi siccitosi;
b) Mappare il rischio da siccità a medio-lungo termine sulla base dei trend evolutivi delle
variabili meteo-climatiche;
c) Creare una piattaforma online per la consultazione e condivisione dei risultati prodotti.</t>
  </si>
  <si>
    <t>DA VALUTARE SE COPERTO DA ISPRA HIS CENTRAL O DPC ACCENTRAMENTO DATI</t>
  </si>
  <si>
    <t>Sportello Meteo-Climatico Umbro</t>
  </si>
  <si>
    <t>I dati raccolti dalla RIMU, che saranno archiviati previo controllo e elaborazione digitale nel database regionale integrato, potranno essere consultati tramite lo sviluppo di opportune applicazioni web all'interno dello “SPORTELLO METEO-CLIMATICO UMBRO”.</t>
  </si>
  <si>
    <t>Rete radar meteo</t>
  </si>
  <si>
    <t>Potenziamento strumentale</t>
  </si>
  <si>
    <t>Installazione di radar in banda X (cosiddetti MiniRadar). Radar Wind Profiler e un profilatore radiometrico verticale a microonde in grado di sondare i primi 2-5 km (ed anche oltre in condizioni ottimali) di atmosfera ricavando profili di vento, temperatura ed umidità utili al calcolo dei parametri convettivi precursori dei temporali.</t>
  </si>
  <si>
    <t>Richieste radar da ricondurre a DPC</t>
  </si>
  <si>
    <t>Modello atmosferico a breve-medio termine</t>
  </si>
  <si>
    <t>Modello atmosferico ad alta risoluzione per la previsione meteo a breve-medio termine (fino a 7 giorni).</t>
  </si>
  <si>
    <t>Previsioni a brevissimo termine</t>
  </si>
  <si>
    <t>Nowcasting per le previsioni a brevissimo termine (0-6 ore). Questo modulo assimilerà i dati radar della Rete Radar Nazionale del DPCN, eventualmente integrati da quelli dei nuovi radar in banda X, per produrre previsioni di precipitazioni, grandine e fulmini, per il supporto nelle fasi di monitoraggio e sorveglianza del Sistema di Protezione Civile e per la difesa attiva delle colture.</t>
  </si>
  <si>
    <t>Previsioni di ensemble</t>
  </si>
  <si>
    <t>Previsioni probabilistiche di ensemble (come da indicazioni del “Codice di protezione Civile” D.Lgs 1/2018) per il supporto alla previsione degli scenari di rischio di cui si occupa la rete dei Centri Funzionali.</t>
  </si>
  <si>
    <t>Previsioni a lungo termine</t>
  </si>
  <si>
    <t>Previsioni stagionali a lungo termine di notevole importanza per il settore agricolo. Queste previsioni hanno un orizzonte temporale di 6 mesi e utilizzano dei modelli atmosferici appositamente sviluppati per questa scala.</t>
  </si>
  <si>
    <t>Sistema HPC</t>
  </si>
  <si>
    <t>Sistema di calcolo HPC (High Performace Computing) da collocare presso il Data Centre della Regione Umbria, finalizzato ad avere un sistema Mission Critical che possa supportare la previsione a breve termine, il nowcasting per il supporto del sistema di Protezione Civile, e sufficientemente potente da produrre previsioni climatiche per il sistema produttivo agricolo.</t>
  </si>
  <si>
    <t>Hub Distrettuale</t>
  </si>
  <si>
    <t>Realizzazione di interfacce a scala distrettuale che abbiano il compito di realizzare il collegamento tra i sistemi locali di sensori/stazioni (e le loro elaborazioni) e il sistema centrale di Comando e Controllo.</t>
  </si>
  <si>
    <t>ADB Appennino Settentrionale</t>
  </si>
  <si>
    <t>Scheda ADB Appennino Settentrionale - pg 16-17</t>
  </si>
  <si>
    <t>Stima proposta 1530000. Costo per l'acquisto. 771000 per manutenzione</t>
  </si>
  <si>
    <t>Rilievo DTM/DSM del territorio collinare e montano alpino e appenninico + Ortofoto</t>
  </si>
  <si>
    <t>PNRR_SIM_AdB_TT_MP20220919_FM__1_ - Copia</t>
  </si>
  <si>
    <t>Bilancio idrico</t>
  </si>
  <si>
    <t>Implementazione e/o potenziamento del sistema di contabilità idrica, che comprenda la misura delle portate derivate e la comunicazione al sistema di monitoraggio e previsione del bilancio idrico (Database distrettuale)</t>
  </si>
  <si>
    <t>Mappatura dell'efficienza dell'uso irriguo e individuazione dei target di risparmio e/o incremento dell'efficienza alle diverse scale territoriali (corpo idrico, schema/consorzio irriguo, sottobacino, distretto)</t>
  </si>
  <si>
    <t>Revisione del DMV, definizione delle portate ecologiche e controllo dell'applicazione sul territorio</t>
  </si>
  <si>
    <t>Servizi ecosistemici</t>
  </si>
  <si>
    <t>Approfondimenti tecnico-scientifici per evidenziare la relazione tra cambiamenti di uso del suolo, impatti ambientali e resilienza dei sistemi naturali e antropici ai cambiamenti climatici</t>
  </si>
  <si>
    <t>Governance</t>
  </si>
  <si>
    <t>Valutazione dell’impatto economico a lungo termine delle modificazioni morfologiche dei corpi idrici e valutazione dei servizi ecosistemici delle fasce fluviali e delle rive lacustri ai fini economici</t>
  </si>
  <si>
    <t>Attuazione a scala distrettuale della Direttiva sulla valutazione del rischio ambientale connesso alle derivazioni idriche (Delib. CIP 3/2017)</t>
  </si>
  <si>
    <t>Interventi locali</t>
  </si>
  <si>
    <t>Nitrati e agricoltura</t>
  </si>
  <si>
    <t>Adeguamento delle pratiche agro- zootecniche e produttive in ambito golenale (buone pratiche agricole e promozione di un'agricoltura più compatibile e multifunzionale)</t>
  </si>
  <si>
    <t>Per il completamento dell'attività di cui al pto C occorrerà anche il supporto della competenza su GIS e GN di “MASE-USSRI”, in particolare per la normalizzazione e standardizzazione dei dati cartografici (NOTA MASE-PNM)
Per il completamento dell'attività di cui al pto D sarà necessario il contributo operativo dell'Arma dei Carabinieri - CUFAA</t>
  </si>
  <si>
    <t xml:space="preserve">D  - Realizzazione della “Carta dell’uso del suolo con approfondimenti vegetazione forestale” 
</t>
  </si>
  <si>
    <t>valutare ammissibilità considerando che l'esigenza è coperta dalla Carta Forestale CREA/MIPAAF e dalla Carta Uso Suolo MiSE SpaceEconomy</t>
  </si>
  <si>
    <t>4 - Illeciti ambientali</t>
  </si>
  <si>
    <t>Identificazione aree soggette a consumo di suolo, costruzione edifici abusivi</t>
  </si>
  <si>
    <t xml:space="preserve">Mappatura di copertura ed uso del suolo (sistema di classificazione EAGLE e SNPA) , alla base di una serie di prodotti e servizi cartografici completi e omogenei a livello nazionale utili a identificare e misurare nel tempo i fenomeni e le dinamiche in atto legati alle variazioni di uso e di copertura del suolo anche in 3D con informazione sugli oggetti presenti al suolo (altezza alberi, edifici, ecc.). </t>
  </si>
  <si>
    <t>ISPRA</t>
  </si>
  <si>
    <t xml:space="preserve">SCHEDA ISPRA - Illeciti Ambientali.PDF -con integrazioni </t>
  </si>
  <si>
    <t>Quindicinale</t>
  </si>
  <si>
    <t xml:space="preserve">submetrica
3D (altezza 2m accuratezza verticale +/-15cm RMSE) </t>
  </si>
  <si>
    <t>Max 7 gg</t>
  </si>
  <si>
    <t>Vettoriale</t>
  </si>
  <si>
    <t>Annuale</t>
  </si>
  <si>
    <t>R.F.</t>
  </si>
  <si>
    <t xml:space="preserve">  Convergenza PNOT:  S4.R.L1a -Mappatura di copertura ed uso del suolo a risoluzione elevata (sistema di classificazione EAGLE e SNPA).   Esigenza comune anche ad altri verticali. Nei dati PNOT manca l'informazione 3D richiesta
</t>
  </si>
  <si>
    <t>CU. V4.1</t>
  </si>
  <si>
    <t>Mappe di change detection</t>
  </si>
  <si>
    <t>Consumo di suolo risoluzione centimetrica in tempo differito relativo al monitoraggio della variazione da copertura non artificiale del suolo a una copertura artificiale, coerente con il sistema di monitoraggio del SNPA</t>
  </si>
  <si>
    <t>On demand su aree specifiche</t>
  </si>
  <si>
    <t>CENTIMETRICA</t>
  </si>
  <si>
    <t>fino a 30 gg</t>
  </si>
  <si>
    <t>10m</t>
  </si>
  <si>
    <t xml:space="preserve"> Convergenza PNOT: S4.D.L1a.L2a - Consumo di suolo risoluzione molto elevata. Verificare se la risoluzione prevista è coerente con le esigenze ISPRA</t>
  </si>
  <si>
    <t>CU. V4.2</t>
  </si>
  <si>
    <t>individuazione di cambiamenti relativi al consumo di suolo anche avvenuti su suoli già a copertura artificiale o ubicati al di sotto di coperture arboree.</t>
  </si>
  <si>
    <t>Continuo</t>
  </si>
  <si>
    <t>max 7 gg</t>
  </si>
  <si>
    <t>Valutazione aree forestali soggette a disturbi</t>
  </si>
  <si>
    <t>Umidità del suolo</t>
  </si>
  <si>
    <t>mappatura umidità del suolo risoluzione elevata basato su restituzione stratificata dell’umidità del suolo a scala di dettaglio minimo.</t>
  </si>
  <si>
    <t>submetrica</t>
  </si>
  <si>
    <t>3-4 gg</t>
  </si>
  <si>
    <t>dato attualmente non disponibile</t>
  </si>
  <si>
    <t>N.A.</t>
  </si>
  <si>
    <t xml:space="preserve"> Convergenza PNOT: S4.D.L1a.L2b – Mappatura umidità del suolo risoluzione molto elevata</t>
  </si>
  <si>
    <t>mappatura del patrimonio forestale a risoluzione molto elevata in 3D con informazione sui singoli alberi monumentali.</t>
  </si>
  <si>
    <t xml:space="preserve"> Convergenza PNOT: S4.D.L1d - Mappatura del patrimonio forestale nazionale</t>
  </si>
  <si>
    <t>CU. V4.4</t>
  </si>
  <si>
    <t>Identificazione aree conferimento di rifiuti e sversamenti</t>
  </si>
  <si>
    <t>Sversamenti agricoli</t>
  </si>
  <si>
    <t>Servizio di individuazione della distribuzione abusiva sul terreno di effluenti/letame con lettiera di paglia</t>
  </si>
  <si>
    <t>periodico e on demand</t>
  </si>
  <si>
    <t>metrica</t>
  </si>
  <si>
    <t xml:space="preserve"> Convergenza PNOT: S4.R.L1a.L2d - Individuazione sversamenti</t>
  </si>
  <si>
    <t>Individuazione delle aree che possono essere soggette a bruciatura delle stoppie</t>
  </si>
  <si>
    <t xml:space="preserve">Convergenza PNOT: S4.D.L1b.L2i - Condizionalità. Bruciatura delle stoppie dopo la raccolta attraverso l'analisi multispettrale </t>
  </si>
  <si>
    <t>Osservazione della terra</t>
  </si>
  <si>
    <t xml:space="preserve">Immagini Satellitari </t>
  </si>
  <si>
    <t>immagini multispettrali ad altissima definizione (VHR: 0.5-3.0 m) 
Serie WordView (https://earth.esa.int/eogateway/missions/worldview );
 GeoEye-1  ( https://earth.esa.int/eogateway/missions/geoeye-1);
 Pleiades ( https://www.intelligence-airbusds.com/imagery/constellation/pleiades/);</t>
  </si>
  <si>
    <t>ENEA</t>
  </si>
  <si>
    <t>SCHEDA ENEA - ILLECITI AMBIENTALI.doc – con integrazioni *</t>
  </si>
  <si>
    <t>Definita dal prodotto</t>
  </si>
  <si>
    <t>CU. V4.6 - CU. V4.7 - CU. V4.8</t>
  </si>
  <si>
    <t>Trasversale</t>
  </si>
  <si>
    <t xml:space="preserve">Acquisizioni immagini satellitari visibile altissima risoluzione (tipo World View 3) </t>
  </si>
  <si>
    <t>Lombardia</t>
  </si>
  <si>
    <t>SCHEDA FABBISOGNI_R_LOMB_DG_Ambiente_ARPA</t>
  </si>
  <si>
    <t>Costo annuale</t>
  </si>
  <si>
    <t>Acquisto immagini satellitari ad alta frequenza di ritorno (tipo Planet) </t>
  </si>
  <si>
    <t>Acquisto immagini emissioni metano (tipo GHGSAT)</t>
  </si>
  <si>
    <t>FORSE CON VERT.2</t>
  </si>
  <si>
    <t>LiDAR</t>
  </si>
  <si>
    <t>Rilievi Lidar aggiornati</t>
  </si>
  <si>
    <t>P.A. Trento</t>
  </si>
  <si>
    <t>PNRR_SCHEDA DEI FABBISOGNI_SIAT</t>
  </si>
  <si>
    <t>FORSE CON VERT.1</t>
  </si>
  <si>
    <t>dati immagini satellitari sia grezze che elaborate</t>
  </si>
  <si>
    <t>Prodotti elaborati su basi satellitare comprensiva di Carte dei Cambiamenti (Change Detection) e classificazioni automatiche di Copertura del Suolo</t>
  </si>
  <si>
    <t>Ortofoto</t>
  </si>
  <si>
    <t xml:space="preserve"> ortofoto di AGEA, formato tif, con grado di definizione adeguato (20 cm), comprensive della banda IR (infrarosso)</t>
  </si>
  <si>
    <t>5 - Supporto alle emergenze</t>
  </si>
  <si>
    <t>Atmosfera</t>
  </si>
  <si>
    <t>Mappe di concentrazione di contaminanti</t>
  </si>
  <si>
    <t>Mappatura (quotidiana) di eventi di trasporto determinati da fenomeni naturali e da rilascio accidentale di inquinanti atmosferici determinati da attività antropiche e valutazione del loro contributo alla qualità dell'aria (ad esempio: eventi di trasporto di polveri desertiche, eruzioni vulcaniche, incendi, incidenti con rilascio di inquinanti)</t>
  </si>
  <si>
    <t>Scheda DPC_V5</t>
  </si>
  <si>
    <t>1h</t>
  </si>
  <si>
    <t>Italia - Nazionale Terra</t>
  </si>
  <si>
    <t>risoluzione spaziale modellistica allo stato dell’arte -7km, test in azione ADA 5km</t>
  </si>
  <si>
    <t>Vulcanico</t>
  </si>
  <si>
    <t>Mappe di concentrazione di gas vulcanici</t>
  </si>
  <si>
    <t>Stima della concentrazione dei gas vulcanici nel plume (principalmente CO2 e SO2), ad integrazione dei dati in situ rilevati dai Centri di Competenza.  </t>
  </si>
  <si>
    <t>Mappe di concentrazione di ceneri in atmosfera</t>
  </si>
  <si>
    <t>Concentrazione e mappatura della dispersione delle ceneri in atmosfera, attraverso l'integrazione di una rete LIDAR e radar satellitare in banda X.</t>
  </si>
  <si>
    <t>Italia - Locale Terra</t>
  </si>
  <si>
    <t>Tutti gli eventi</t>
  </si>
  <si>
    <t>Areali di evento in emegenza</t>
  </si>
  <si>
    <t>Monitoraggio ad altissima risoluzione delle zone di interesse</t>
  </si>
  <si>
    <t>Mappa di danno in emergenza</t>
  </si>
  <si>
    <t>Mappatura del danno in fase emergenziale (per evento in area vulcanica)</t>
  </si>
  <si>
    <t>Proposta di installazione di una rete di monitoraggio strumentale di varie tipologie di versanti in frana con misure in continuo e in tempo reale, utilizzando la rete radio già esistente per il monitoraggio idro-meteo, in adempimento a quanto richiesto da ISPRA nell’ambito del PNRR – Piano Nazionale di Ripresa e Resilienza – Sistema di Monitoraggio Integrato (M2C4 investimento 1.1) “Realizzazione di un sistema avanzato e integrato di monitoraggio e previsione”.</t>
  </si>
  <si>
    <t>Stima proposta 2130000. La proposta si riferisce a 10 siti. 8 di questi presenti su ISPRA. Il costo si riferisce ai rimanenti 2 siti</t>
  </si>
  <si>
    <t>Dotazioni</t>
  </si>
  <si>
    <t xml:space="preserve">Atlante nazionale delle infrastrutture di attraversamento e delle opere di difesa lungo i corsi d’acqua </t>
  </si>
  <si>
    <t>creazione di un atlante nazionale delle infrastrutture di attraversamento e delle opere di difesa lungo i corsi d’acqua italiani sulla scorta di quanto effettuato nell’ambito del consorzio Adaptive management of barriers in european rivers (AMBER)</t>
  </si>
  <si>
    <t>CU.V1.1</t>
  </si>
  <si>
    <t>favorire l’applicazione della metodologia MesoHABSIM a scala nazionale e potenziare il relativo servizio SimStream-Web occorre:
- aggiornare le funzionalità del sistema informatico (server su cui è basato il servizio SimStream-Web, database delle applicazioni degli utenti all’interno del territorio Nazionale e software per la raccolta dati di campo MapStream);
- organizzare eventi formativi e di confronto aperti al personale di enti pubblici e privati;
- valutare l’integrazione del servizio all’interno del Polo Strategico Nazionale.</t>
  </si>
  <si>
    <t>I costi per la strumentazione sono inclusi nella voce per il monitoraggio</t>
  </si>
  <si>
    <t>Sensori</t>
  </si>
  <si>
    <t>Implementazione sensori tipo Phusicos per Osservatorio Utilizzi Idrici, monitoraggio PGA, monitoraggio ambientale, etc</t>
  </si>
  <si>
    <t>Scheda ADB Appennino Settentrionale - pag.18</t>
  </si>
  <si>
    <t xml:space="preserve"> IMPOSSIBILE DA VALUTARE IN ASSENZA DI DIMENSIONAMENTO</t>
  </si>
  <si>
    <t>Monitoraggio e pianificazione</t>
  </si>
  <si>
    <t>Geoportale SCT</t>
  </si>
  <si>
    <t>Portale per l’accesso pubblico e privato ai dati e servizi territoriali della Valle d’Aosta</t>
  </si>
  <si>
    <t>Valle d'Aosta</t>
  </si>
  <si>
    <t>Corpi vegetali</t>
  </si>
  <si>
    <t>Rete natura 2000</t>
  </si>
  <si>
    <t>Popolazione</t>
  </si>
  <si>
    <t>Particolari classi di popolazione</t>
  </si>
  <si>
    <t>Popolazione totale</t>
  </si>
  <si>
    <t>Attività produttive</t>
  </si>
  <si>
    <t>Allevamenti zootecnici</t>
  </si>
  <si>
    <t>Aree agricole</t>
  </si>
  <si>
    <t>Aree/edifici produttive o industriali</t>
  </si>
  <si>
    <t>Terreni</t>
  </si>
  <si>
    <t>Edificato</t>
  </si>
  <si>
    <t>Agglomerati urbani</t>
  </si>
  <si>
    <t>Edifici</t>
  </si>
  <si>
    <t>Immobili pubblici</t>
  </si>
  <si>
    <t>Elementi sensibili</t>
  </si>
  <si>
    <t>Impianti di distribuzione carburanti</t>
  </si>
  <si>
    <t>Impianti di trattamento rifiuti</t>
  </si>
  <si>
    <t>Industrie a obbligo di notifica</t>
  </si>
  <si>
    <t>Suoli contaminati e aree di bonifica</t>
  </si>
  <si>
    <t>Luoghi sensibili</t>
  </si>
  <si>
    <t>Beni culturali</t>
  </si>
  <si>
    <t>Biblioteche</t>
  </si>
  <si>
    <t>Grandi superfici di vendita</t>
  </si>
  <si>
    <t>Interventi di adeguamento sismico</t>
  </si>
  <si>
    <t>Musei</t>
  </si>
  <si>
    <t>Ospedali</t>
  </si>
  <si>
    <t>Scuole</t>
  </si>
  <si>
    <t>Strutture ricettive</t>
  </si>
  <si>
    <t>Incendi boschivi</t>
  </si>
  <si>
    <t>Sistema vulnerabile</t>
  </si>
  <si>
    <t>Esondazioni</t>
  </si>
  <si>
    <t xml:space="preserve">1 - Idrogeologia </t>
  </si>
  <si>
    <t>Pianificazione e Monitoraggio</t>
  </si>
  <si>
    <t>Altezze idrometriche</t>
  </si>
  <si>
    <t>Impianti per la rilevazione delle altezze idriche lungo i corsi d’acqua (stazioni idrometriche)</t>
  </si>
  <si>
    <t>Sicilia</t>
  </si>
  <si>
    <t>Scheda tecnica DPRC Sicilia pg. 5</t>
  </si>
  <si>
    <t>Alfanumerico</t>
  </si>
  <si>
    <t>Real Time</t>
  </si>
  <si>
    <t>DT.V1</t>
  </si>
  <si>
    <t>Dati nivologici</t>
  </si>
  <si>
    <t>Impianti per la rilevazione delle precipitazioni solide (stazioni meteo)</t>
  </si>
  <si>
    <t>Dati sul vento</t>
  </si>
  <si>
    <t>Impianti per la rilevazione delle precipitazioni dei venti (stazioni meteo)</t>
  </si>
  <si>
    <t>Dati idro-meterologici</t>
  </si>
  <si>
    <t xml:space="preserve">Monitoraggio delle condizioni meteo-climatiche, idrologiche, idrauliche, idromorfologiche.  </t>
  </si>
  <si>
    <t>Scheda tecnica ISPRA pg. 19</t>
  </si>
  <si>
    <t>CU.V1.6; CU.V1.9; DT.V1</t>
  </si>
  <si>
    <t>Portate liquide dei corsi d'acqua</t>
  </si>
  <si>
    <t xml:space="preserve">Ripristino in forma ordinaria delle attività di monitoraggio delle portate fluviali. Investire nell'acquisizione di strumentazione e attrezzature adeguate e in linea con l'evoluzione tecnologica raggiunta dai dispositivi e dalle tecniche di misura delle portate (meccaniche, acustiche o laser). </t>
  </si>
  <si>
    <t xml:space="preserve">ISPRA pg. 19 </t>
  </si>
  <si>
    <t>Portate solide dei cosi d'acqua</t>
  </si>
  <si>
    <t>Si richiede la realizzazione di prospezioni elettromagnetiche da aeromobile ai fini della ricostruzione della stratigrafia del primo sottosuolo ai fini della prevenzione dei dissesti (sinkhole) e idrogeologico (valutazioni volumetriche di aree permeabili sedi di falde acquifere).</t>
  </si>
  <si>
    <t>Monitoraggio frane in situ - Proposte regionali già inoltrate tramite ISPRA</t>
  </si>
  <si>
    <t>Richieste monitoraggio frane da ricondurre a ISPRA</t>
  </si>
  <si>
    <t>Telerilevamento aerospaziale e sensoristica in sito</t>
  </si>
  <si>
    <t>Aggiornamento sensoristica della rete idronivometeo dei dati in tempo reale della rete idronivometeo della regione Lombardia: sostituzione di 180 termometri, 180 pluviometri</t>
  </si>
  <si>
    <t>SCHEDA FABBISOGNI_R_LOMB_Protezione Civile.pdf</t>
  </si>
  <si>
    <t>Misura del profilo di temperatura: due profilatori di temperatura passivi da integrare nella rete idronivometeo dei dati in tempo reale della regione Lombardia</t>
  </si>
  <si>
    <t>Modelli di vento</t>
  </si>
  <si>
    <t>Misura 3D del vento: 2 LIDAR Scanner 3D da integrare nella rete idronivometeo dei dati in tempo reale della regione Lombardia</t>
  </si>
  <si>
    <t>Radiocomunicazioni</t>
  </si>
  <si>
    <t>Sistema di telecomunicazione</t>
  </si>
  <si>
    <t>Aggiornamento dei sistemi di trasmissione dei dati in tempo reale della rete idronivometeo della regione Lombardia: aggiornamento infrastruttura rete radio e rete mobile, protocolli di trasmissione</t>
  </si>
  <si>
    <t>Sale di analisi e controllo</t>
  </si>
  <si>
    <t>Potenziamento dell'infrastruttura informatica (reti e dispositivi) per le sale operative di ARPA Lombardia (sala meteo con sede a Milano e sala nivo con sede a Bormio)</t>
  </si>
  <si>
    <t>Potenziamento, aggiornamento e omogenizzazione degli strumenti di visualizzazione e trattamento dei dati in tempo reale e degli output delle simulazioni modellistiche per le sale operative di ARPA Lombardia (sala meteo con sede a Milano e sala nivo con sede a Bormio)</t>
  </si>
  <si>
    <t>Sistemi e servizi di sicurezza informatica</t>
  </si>
  <si>
    <t>Ampliamento dei sistemi di storage, di backup; ridondanza dei processi, compresi quelli in cloud; consolidamento sistemi di disaster recovery</t>
  </si>
  <si>
    <t>Potenziamento della cyber security per le sale operative e i processi connessi</t>
  </si>
  <si>
    <t>ADB Alpi Orientali - Direzione Idraulica pg 9</t>
  </si>
  <si>
    <t>&lt;= 1 metro</t>
  </si>
  <si>
    <t>COPERTO DA IGM</t>
  </si>
  <si>
    <t>Modello digitale delle superfici</t>
  </si>
  <si>
    <t>COPERTO DA AGEA</t>
  </si>
  <si>
    <t>Copertura nivale</t>
  </si>
  <si>
    <t>Mappa della copertura nivale</t>
  </si>
  <si>
    <t>Mappa di copertura del suolo</t>
  </si>
  <si>
    <t xml:space="preserve">  Convergenza PNOT:  S4.R.L1a -Mappatura di copertura ed uso del suolo a risoluzione elevata (sistema di classificazione EAGLE e SNPA)
per le richieste accessorie( con informazione sugli oggetti presenti al suolo (altezza alberi, edifici, ecc.) si possono considerare:
S4.D.L1d.L2c</t>
  </si>
  <si>
    <t>6003 - 4001</t>
  </si>
  <si>
    <t>Mappa di umidità del suolo</t>
  </si>
  <si>
    <t xml:space="preserve"> Convergenza PNOT: S4.D.L1a.L2b – Mappatura umidità del suolo risoluzione molto elevata
S4.D.L1d.L2a Individuazione di indici per la valutazione dello stato della vegetazione/foreste</t>
  </si>
  <si>
    <t>Dati statistici</t>
  </si>
  <si>
    <t>Vari dati statistici (es. popolazione, residenti, lavoratori, matrici origini-destinazione)</t>
  </si>
  <si>
    <t>Dati econonici</t>
  </si>
  <si>
    <t>Vari dati economici (es. valore immobili, valore colture, ecc.)</t>
  </si>
  <si>
    <t>Rilievo del territorio collinare e montano alpino e appenninico</t>
  </si>
  <si>
    <t>ADB Fiume Po</t>
  </si>
  <si>
    <t>SI</t>
  </si>
  <si>
    <t>Mappe di velocità di livello 1</t>
  </si>
  <si>
    <t>Monitoraggio satellitare fenomeni franosi e subsidenze interferenti con infrastrutture - Mappe di accelerazione, anomalie della velocità e profili di velocità</t>
  </si>
  <si>
    <t>30 m</t>
  </si>
  <si>
    <t>Mappe di velocità di livello 2</t>
  </si>
  <si>
    <t>Monitoraggio satellitare fenomeni franosi e subsidenze interferenti con infrastrutture - Calibrazione con reti geodetiche e mappe di deformazione da tecniche geo-statistica</t>
  </si>
  <si>
    <t>Fenomeni Franosi</t>
  </si>
  <si>
    <t>Monitoraggio satellitare fenomeni franosi e subsidenze interferenti con infrastrutture - Mappe di spostamento lungo la linea di massima pendenza</t>
  </si>
  <si>
    <t>Deformazioni del terreno</t>
  </si>
  <si>
    <t>Monitoraggio satellitare fenomeni franosi e subsidenze interferenti con infrastrutture - statistiche su PS/DS ed individuazione aree anomale</t>
  </si>
  <si>
    <t>Perimetrazione aree con fenomeni di subsidenza</t>
  </si>
  <si>
    <t>mappe delle serie temporali di deformazione superficiali</t>
  </si>
  <si>
    <t>CU.V1.8; DT.V1</t>
  </si>
  <si>
    <t>mappe delle serie temporali di deformazione superficiali calibrate con dati GNSS</t>
  </si>
  <si>
    <t>Rete di Stazioni Permanenti Fisse GNSS: aggiornare tutte le stazioni ed il centro di controllo, così da adeguare il sistema alle tecnologie attuali e riattivare in pieno l’infrastruttura.</t>
  </si>
  <si>
    <t>PNRR - SCHEDA DEI FABBISOGNI - REGIONE LAZIO</t>
  </si>
  <si>
    <t>Richieste geodetiche (GNSS e altro) da ricondurre a IGM</t>
  </si>
  <si>
    <t>Implementazione di nuovi sistemi nazionali di riferimento geodetico necessari per verificare e aggiornare le informazioni cartografiche provenienti da fonti differenziate</t>
  </si>
  <si>
    <t>Costruzione di una piattaforma nazionale di riferimento e condivisa contenente almeno informazioni quali: 
- Volo LIDAR e prodotti derivati DTM e DSM,
- Ortofoto realizzate a scopo cartografico con definizione e parametri di restituzione adeguati,
- Stradario e numerazione civica univoci, completi e aggiornati,
- Catasto</t>
  </si>
  <si>
    <t>Elaborazione di protocolli condivisi per la verifica e la validazione dei dati cartografici che permettano di attribuire ufficialità ai dati cartografici digitali.</t>
  </si>
  <si>
    <t>Aggiornamento e ammodernamento SITAP</t>
  </si>
  <si>
    <t>Rete Monitoraggio</t>
  </si>
  <si>
    <t>Moto ondoso</t>
  </si>
  <si>
    <t>RON - Rete Ondametrica Nazionale -&gt; Manutenzione annuale</t>
  </si>
  <si>
    <t>Dati grezzi</t>
  </si>
  <si>
    <t>Scheda ISPRA</t>
  </si>
  <si>
    <t>Fasce orarie giornaliere</t>
  </si>
  <si>
    <t>Layer Idrografico di base con risoluzione variabile fino alla profondità di 200m</t>
  </si>
  <si>
    <t>Idrografico Marina</t>
  </si>
  <si>
    <t>Scheda Istituto Idrografico Marina</t>
  </si>
  <si>
    <t>Monitoraggio</t>
  </si>
  <si>
    <t>Dati biogeochimici marini</t>
  </si>
  <si>
    <t>Monitoraggio Golfo La Spezia con Imbarcazione ENEA S. Teresa -&gt; sono riportati i costi per la motobarca 45k/anno + i costi delle sonde parametriche 20k/anno</t>
  </si>
  <si>
    <t>Scheda ENEA</t>
  </si>
  <si>
    <t>Possibile Copertura nel Progetto MER</t>
  </si>
  <si>
    <t>LabMare ENEA messa a mare e manutenzione</t>
  </si>
  <si>
    <t>Miglioramento del sistema di monitoraggio del Golfo di La Spezia</t>
  </si>
  <si>
    <t>Integrazione sistemi LTER Mar Ligure, rete radar HF del CNR, LOGMEC</t>
  </si>
  <si>
    <t>Osservatorio Oceanografico Lampedusa -&gt; migliramento e costi di gestione</t>
  </si>
  <si>
    <t>SAR</t>
  </si>
  <si>
    <t>Dati satellitari ad altra risoluzione spaziale (&lt;3m) e temporale (&lt;= 1gg). Constallazioni innovative e.g. ICEYE per la copertura nazionale</t>
  </si>
  <si>
    <t>Capitolato - ISPRA</t>
  </si>
  <si>
    <t xml:space="preserve">Coperto dal PNOT, possibilità di usare dati commerciali </t>
  </si>
  <si>
    <t>CU.V3.1</t>
  </si>
  <si>
    <t>Rilievi Aerei</t>
  </si>
  <si>
    <t>Rilievo LiDAR, Frequenza di scansione: &gt; 100 Hz Densità punti a terra differenziata per le diverse quote
o alta quota – sopra il limite degli alberi - bassa densità di
punti (densità &gt; 4 punti/m2
) – rilievo fatto con il minimo
possibile di copertura di neve;
o media quota e valli (ed in assenza di copertura nevosa) –
alta densità di punti (densità &gt; 16 punti/m2</t>
  </si>
  <si>
    <t>P.A. Bolzano</t>
  </si>
  <si>
    <t>Scheda Bolzano</t>
  </si>
  <si>
    <t>Nuvola di punti</t>
  </si>
  <si>
    <t>Regionale</t>
  </si>
  <si>
    <t>Densità punti a terra differenziata per le diverse quote
o alta quota – sopra il limite degli alberi - bassa densità di
punti (densità &gt; 4 punti/m2
) – rilievo fatto con il minimo
possibile di copertura di neve;
o media quota e valli (ed in assenza di copertura nevosa) –
alta densità di punti (densità &gt; 16 punti/m2</t>
  </si>
  <si>
    <t>nd</t>
  </si>
  <si>
    <t>Bande: RGB (8 bit per banda) e NIR</t>
  </si>
  <si>
    <t>Triennale</t>
  </si>
  <si>
    <t>20 cm</t>
  </si>
  <si>
    <t>Immagini Aeree Multispettrali/Iper-spettrali</t>
  </si>
  <si>
    <t>Numero di bande: 3-10 / &gt; 100</t>
  </si>
  <si>
    <t>Censimento ISPRA idrologia (Ufficio per la Protezione Civile - Centro Funzionale Decentrato (ref. Benedetta Rago)</t>
  </si>
  <si>
    <t>Strumentazione/ Materiale informatico</t>
  </si>
  <si>
    <t>Postazioni informatiche</t>
  </si>
  <si>
    <t>Materiale informatico: Postazioni informatiche portatili da campo (2 unità) Priorità alta.</t>
  </si>
  <si>
    <t>Prevenzione</t>
  </si>
  <si>
    <t>Strumentazione/ Materiale sicurezza</t>
  </si>
  <si>
    <t>DPI e materiale per la sicurezza</t>
  </si>
  <si>
    <t xml:space="preserve">DPI e altro materiale per la sicurezza: DPI per misure a campo (scarpe, stivali, caschi, scafandri, giubbetti salvagente, corde, imbragature, impermeabili/muta, porta DPI). (7 unità). Priorità media. </t>
  </si>
  <si>
    <t>Aste idrometriche (10 unità) da installare sulle sezioni non dotate di idrometro. Priorità alta.</t>
  </si>
  <si>
    <t>Strumentazione/Misuratori</t>
  </si>
  <si>
    <t>Misuratori: Radar velocità superficiale mobile (1 unità). Priorità alta.</t>
  </si>
  <si>
    <t>Censimento ISPRA idrologia (Ufficio Idrologia e dighe (ref. Roberto Dinale)</t>
  </si>
  <si>
    <t>Misurazione portata diluizione salina</t>
  </si>
  <si>
    <t>Misuratori:Kit misura portata diluizione salina (1 unità). Priorità MEDIA.</t>
  </si>
  <si>
    <t>Misuratori: Kit teleidrometro mobile per il monitoraggio dei deflussi di magra. Attività a supporto dei bilanci idrici di magra ed al monitoraggio del deflusso minimo vitale (5 unità). Priorità  ALTA.</t>
  </si>
  <si>
    <t>Emilia Romagna</t>
  </si>
  <si>
    <t>Censimento ISPRA idrologia (ARPAE-SIMC - Servizio idrografia e idrologia regionale e distretto Po (REF. Elisa Comune)</t>
  </si>
  <si>
    <t>Ricevitori GPS</t>
  </si>
  <si>
    <t>Misuratori: Ricevitore GPS (1 unità). Esecuzione rilievi topografici in alveo e taratura zeri idrometrici Priorità ALTA.</t>
  </si>
  <si>
    <t>Teodoliti</t>
  </si>
  <si>
    <t>Misuratori: Teodolite (1 unità). Esecuzione rilievi topografici in alveo e taratura zeri idrometrici. Priorità ALTA.</t>
  </si>
  <si>
    <t>Strumentazione/ Software</t>
  </si>
  <si>
    <t>Materiale informatico</t>
  </si>
  <si>
    <t>Materiale informatico: Software per la pubblicazione dell'Annale Idrologico (1 unità). Supporto alla gestione  ed alla validazione dei dati idrometrici, allo studio delle scale di deflusso e dei bilanci idrologici, ai fini della pubblicazione dell'annale idrologico. Priorità ALTA.</t>
  </si>
  <si>
    <t xml:space="preserve">Aggiornamento quadriennale carta dei suoli d'Italia da rilievi pedologici già prodotte a varie scale. Da questa produzione derivano mappe a varie scale riportanti informazioni sulle tipologie di suolo (classificazione STU), pH, contenuto di carbonio organico, tessitura, scheletro, e capacità di scambio cationico etc. </t>
  </si>
  <si>
    <t>Scheda Crea CARTA DEI SUOLI D’ITALIA</t>
  </si>
  <si>
    <t>Integrazione dei DTM regionali con passo 5m, a livello nazionale da utilizzare per omogeneizzare le diverse cartografie</t>
  </si>
  <si>
    <t>5m</t>
  </si>
  <si>
    <t>SI, frammentata e non omogenea</t>
  </si>
  <si>
    <t>L'ente specifica che la sorgente informativa sono i DEM regionali a 5m, ma Lomabrdia e Calabria non dispongono di questo dato.</t>
  </si>
  <si>
    <t>Immagini satellitari multi-temporali ad alta risoluzione da utilizzare per analizzare alcune situazioni particolari (inerbimento, parcelle inferiori ai 2.000 mq, particolarmente numerose nella realtà italiana)</t>
  </si>
  <si>
    <t>0.5m - 2m</t>
  </si>
  <si>
    <t>Implementazione ed integrazione della Banca Dati dei Suoli Regionale: Aggiornamento della struttura della banca dati</t>
  </si>
  <si>
    <t>Lazio</t>
  </si>
  <si>
    <t>Scheda Regione Lazio LAZIO - ARSIAL</t>
  </si>
  <si>
    <t>Le schede delle regioni esprimono dei fabbisogni informativi senza dettagliare però da cosa derivano i costi (sensori, dati, personale, formazione), non descrivono le specifiche di spesa. Inoltre, il fabbisogno risulta orientato ad un sviluppo di sistemi interni</t>
  </si>
  <si>
    <t>Implementazione/potenziamento sistemi informatici (software/hardware/connettività) dell'Ente</t>
  </si>
  <si>
    <t>Implementazione ed integrazione della Banca Dati dei Suoli Regionale: Valutazione delle caratteristiche idrologiche dei suoli utilizzando i dati analitici già presenti nella banca dati pedologica regionale</t>
  </si>
  <si>
    <t>Misuratori: Mulinello idrometrico elettromagnetico completo di accessori (2 pezzi di asta da 1 mt, ricambi, etc) e software sia di elaborazione che di acquisizione (2 unità). Priorità MOLTO ALTA.</t>
  </si>
  <si>
    <t>Prevenzione e pianificazione</t>
  </si>
  <si>
    <t xml:space="preserve">Accesori </t>
  </si>
  <si>
    <t>Cartelli per segnaletica stradale</t>
  </si>
  <si>
    <t>Accesori: Cartelli per Segnaletica Stradale a Norma del Codice della Strada con testi e grafica personalizzabile in Alluminio Composito 3 mm Rifrangente. Nello specifico sono N. 3 cartelli di segnalazione per lavori in corso con relativo cavalletto o supporto; N. 1 cartello di segnalazione per strettoia asimmetrica a destra con relativo cavalletto o supporto; N. 1 cartello di segnalazione per strettoia asimmetrica a sinistra con relativo cavalletto o supporto; N. 4 cartelli passaggio obbligatorio a destra o sinistra non relativi supporti o cavalletti; N. 1 freccia direzionale; N. 1 segnale temporaneo di inizio area cantiere. Priorità MOLTO ALTA.</t>
  </si>
  <si>
    <t>Strumentazione/Materiale per la sicurezza</t>
  </si>
  <si>
    <t>Denominazione</t>
  </si>
  <si>
    <t>Ente</t>
  </si>
  <si>
    <t>Sviluppato da</t>
  </si>
  <si>
    <t>Licenza</t>
  </si>
  <si>
    <t>In uso</t>
  </si>
  <si>
    <t>Accessibile</t>
  </si>
  <si>
    <t>Utilizzatori</t>
  </si>
  <si>
    <t>Tecnologia</t>
  </si>
  <si>
    <t>Esigenze di sviluppo</t>
  </si>
  <si>
    <t>Rif.Doc.Prog</t>
  </si>
  <si>
    <t>1 - Idrogeologia</t>
  </si>
  <si>
    <t>Pianificazione e monitoraggio</t>
  </si>
  <si>
    <t>Ammodernamento MYDEWETRA</t>
  </si>
  <si>
    <t>Ammodernamento della piattaforma per la condivisione di dati delle reti meteo-idrologiche in tempo reale.
Passaggio in cloud della piattaforma.
Potenziamento delle capacità di analisi in tempo reale.</t>
  </si>
  <si>
    <t>Sistema</t>
  </si>
  <si>
    <t>dpc all. instabilità - pg 5</t>
  </si>
  <si>
    <t>Non pervenuti ulteriori dettagli</t>
  </si>
  <si>
    <t>Rete monitoraggio meteo</t>
  </si>
  <si>
    <t>Adeguamento infrastruttura di rete</t>
  </si>
  <si>
    <t>Adeguamento dell'infrastruttura delle reti regionali e locali meteo-idro-geo.</t>
  </si>
  <si>
    <t>Monitoraggio e previsione</t>
  </si>
  <si>
    <t>Modelli previsionali idrogeo</t>
  </si>
  <si>
    <t>Modellistica idrologica</t>
  </si>
  <si>
    <t>Potenziamento della modellistica idrologica di bacino a scala nazionale e in tempo reale.
Predisposizione di scale di deflusso nelle aree del paese dove queste non sono disponibili.</t>
  </si>
  <si>
    <t>Modello</t>
  </si>
  <si>
    <t>CU.V1.5</t>
  </si>
  <si>
    <t>Rete monitoraggio frane</t>
  </si>
  <si>
    <t>Rete monitoraggio grandi frane</t>
  </si>
  <si>
    <t>Sviluppo di una rete di monitoraggio delle grandi frane che presentano rischio molto elevato per il possibile coinvolgimento di persone o di infrastrutture strategiche.</t>
  </si>
  <si>
    <t xml:space="preserve">Rete monitoraggio </t>
  </si>
  <si>
    <t>CU.V1.6</t>
  </si>
  <si>
    <t>Rete monitoraggio idro</t>
  </si>
  <si>
    <t>Monitoraggio portate fluviali</t>
  </si>
  <si>
    <t>Ripristino in forma ordinaria delle attività di monitoraggio delle portate fluviali.
Acquisizione di strumentazione e attrezzature adeguate e in linea con l’evoluzione tecnologica raggiunta dai dispositivi e dalle tecniche di misura delle portate (meccaniche, acustiche o laser).</t>
  </si>
  <si>
    <t>Altro</t>
  </si>
  <si>
    <t>Scheda ISPRA - Instabilità idrogeologica</t>
  </si>
  <si>
    <t>Riformualzione richieste e dettagli a seguito censimento ISPRA/ItaliaMeteo</t>
  </si>
  <si>
    <t>CU.V1.5; CU.V1.7</t>
  </si>
  <si>
    <t xml:space="preserve">Previsione </t>
  </si>
  <si>
    <t>Modelli e algoritmi previsionali meteo-climatici</t>
  </si>
  <si>
    <t>Sistema previsionale nazionale a brevissimo termine</t>
  </si>
  <si>
    <t>Sviluppo e messa in operativo di un sistema previsionale meteorologico nazionale ad alta risoluzione, di tipo ensemble (con condizioni iniziali perturbate; multi-models; multi-physics), basato sulla messa a sistema delle catene modellistiche esistenti presso i cosiddetti “Enti Meteo” di livello regionale e nazionale per la costituenda Agenzia ItaliaMeteo, tenendo conto anche delle indicazioni fornite dal Comitato di indirizzo per la meteorologia e la climatologia.
Migliorare e incentivare la condivisione degli output dei modelli meteo previsionali sia in forma grafica (per consentirne la visualizzazione da parte degli utenti) sia in forma numerica per la modellistica idrologico-idraulica.</t>
  </si>
  <si>
    <t>COLLEGATO ESIGENZE ITALIAMETEO E SE COPERTO DA CATENA MODELLISTICA AM</t>
  </si>
  <si>
    <t>Creazione / Aggiornamento / Sviluppo sistema informatico Ente</t>
  </si>
  <si>
    <t>Piattaforma HIS Central</t>
  </si>
  <si>
    <t>Potenziamento della piattaforma inserendo nuovi contenuti informativi utili alla costruzione del bilancio idrico a scala di bacino, degli esiti della digitalizzazione dei contenuti informativi e numerici degli Annali Idrologici storici di cui al Progetto Annali.</t>
  </si>
  <si>
    <t>Generazione Reticolo Idrografico</t>
  </si>
  <si>
    <t>Servizio di generazione automatica del reticolo idrografico associato a un determinato bacino, a partire dal DEM, dai reticoli idrografici contenuti nei DBTR e sulla base di soglie d’area specificate che ne definiscano il livello di dettaglio. Il servizio potrebbe beneficiare anche degli algoritmi di classificazione applicati sui maggiori corsi d’acqua nell’ambito del monitoraggio idromorfologico.</t>
  </si>
  <si>
    <t>Servizio</t>
  </si>
  <si>
    <t>COLLEGATO ESIGENZACNITA. EROGATO DA SIM MITE</t>
  </si>
  <si>
    <t>Servizi elaborazione dati (es. servizio estrazione automatica reticolo idrografico) coperto da SIM MiTE</t>
  </si>
  <si>
    <t>CU.V1.2</t>
  </si>
  <si>
    <t>Formazione</t>
  </si>
  <si>
    <t>Monitoraggio  e controllo</t>
  </si>
  <si>
    <t xml:space="preserve">Formazione di personale specializzato all'interno degli uffici preposti, dedicato alle attività di monitoraggio delle portate, permettendo infatti di effettuare le misure di portata nelle sezioni e nei tempi in cui sono più utili, potendo organizzare con tempestività le uscite su campo in funzione delle condizioni meteo-idrologiche, nonchè di creare una fascia di professionisti in grado di garantire continuità e robustezza alle attività di monitoraggio. </t>
  </si>
  <si>
    <t>Stima proposta 500.000. Non finanziabile</t>
  </si>
  <si>
    <t>Bollettini di siccità</t>
  </si>
  <si>
    <t>Emissione periodica di bollettini di siccità, di report di approfondimento/analisi di livello nazionale sullo stato della risorsa idrica disponibile, pubblicazione degli Annali Idrologici nazionali, pubblicazione di rapporti di evento in caso di eventi alluvionali significativi ai sensi dell’art. 4 comma 2 lettere b) e c) del DLgs 49/2010 (da concordare con DPC).</t>
  </si>
  <si>
    <t>Stima proposta 500000</t>
  </si>
  <si>
    <t>Studi e ricerche</t>
  </si>
  <si>
    <t>CU.V5.4</t>
  </si>
  <si>
    <t>Software e modelli</t>
  </si>
  <si>
    <t>Messa a disposizione di applicativi software per la modellistica di piena e di magra, di modelli di bilancio idrologico e idrico alla scala giornaliera per la valutazione e la gestione della risorsa idrica disponibile (ad es. RIBASIM – RIver BAsin SIMulation di Delft Hydraulics ora Deltares).</t>
  </si>
  <si>
    <t xml:space="preserve">Pianificazione </t>
  </si>
  <si>
    <t>Piattaforma condivisione dati e modelli a livello nazionale</t>
  </si>
  <si>
    <t>Accesso dati RDN</t>
  </si>
  <si>
    <t>Rafforzamento del servizio di accesso ai dati raccolti dalla rete RDN. L’architettura attualmente allestita e gestita da IGM, considerato il costante aumento del traffico generato dalle richieste di accesso ai dati acquisiti, ha la necessità di un rafforzamento per far fronte in maniera più consona alle esigenze dell’utenza (l’attività è da ritenersi di primario interesse per l’utilizzo dei dati in relazione alle tematiche territoriali e ambientali).</t>
  </si>
  <si>
    <t>Scheda IGM</t>
  </si>
  <si>
    <t>Rete di Stazioni Permanenti Fisse GNSS</t>
  </si>
  <si>
    <t>Potenziamento rete RDN</t>
  </si>
  <si>
    <t>Incremento del numero di stazioni di circa il 10% per il rafforzamento dei settori più critici della rete.</t>
  </si>
  <si>
    <t>25000/stazione. Previste 10 stazioni - Incluse reti INGV ASI ISPRA</t>
  </si>
  <si>
    <t>RT.V1</t>
  </si>
  <si>
    <t>Pianificazione e  monitoraggio</t>
  </si>
  <si>
    <t>Rete di Livellazione</t>
  </si>
  <si>
    <t>Miglioramento e raffittimento della rete di livellazione di alta precisione. Rimisurazione e il raffittimento della rete di livellazione di alta precisione, da realizzarsi nelle regioni dell’Italia meridionale di Puglia, Calabria, Sicilia e Sardegna.</t>
  </si>
  <si>
    <t>Scheda IGM
RELAZIONE - PNRR - Livellazione.docx</t>
  </si>
  <si>
    <t>3779458,33 per raffittimento (prioritario) + 3745329,17 per rimisura della rete esistente (secondario)</t>
  </si>
  <si>
    <t>Rilievo LiDAR 2022</t>
  </si>
  <si>
    <t>Modello tridimensionale del territorio con metodologia “laser scanner” da aereo (LiDAR), che funga da piattaforma geografica di rappresentazione del territorio ad alta risoluzione quale situazione iniziale, al fine di monitorare efficacemente i cambiamenti ed elaborare le simulazioni sul territorio.</t>
  </si>
  <si>
    <t>100/120€ Kmq. Copertura 50% del territorio (prioritario). Aggiornamento Lidar esistente se disponibilità di fondi. Stima 15000000</t>
  </si>
  <si>
    <t>COPERTO DA ESA</t>
  </si>
  <si>
    <t>Integrazione DBSN</t>
  </si>
  <si>
    <t>Data Base di Sintesi Nazionale. Integrazione nel sistema informativo della Pubblica Amministrazione, secondo le linee guida nazionali, al fine di consentire un aggiornamento e condivisione dei dati in tempo reale. In particolare, è essenziale la realizzazione di un «punto di accesso dedicato IGM» al servizio infrastrutturale informatico in ambito PA ai fini della condivisione, l’interoperabilità, l’aggiornamento, la validazione, la conservazione, la storicizzazione, la cooperazione e la sicurezza applicativa dei dati geospaziali in ambito DBSN (attività trasversale ad altri tavoli PNRR).</t>
  </si>
  <si>
    <t>Piattaforme di condivisione dati e modelli</t>
  </si>
  <si>
    <t>Dato accessibile con protocolli di comunicazione standard</t>
  </si>
  <si>
    <t>Rilievi topografici</t>
  </si>
  <si>
    <t>Rilievo topografico</t>
  </si>
  <si>
    <t>Servizi di rilievi topografico dei corsi d’acqua e loro manufatti nel Distretto delle Alpi Orientale</t>
  </si>
  <si>
    <t>PNRR_SIM_AdB_TT_23092022_DirezioneIdraulica</t>
  </si>
  <si>
    <t>CU.V1.1; DT.V1</t>
  </si>
  <si>
    <t>DTM</t>
  </si>
  <si>
    <t>Servizi di telerilevamento e creazione del modello digitale del terreno del Distretto delle Alpi Orientale con risoluzione &lt;= 1m</t>
  </si>
  <si>
    <t>Elaborazione EOD</t>
  </si>
  <si>
    <t>Mappe</t>
  </si>
  <si>
    <t>Servizi di telerilevamento dinamici e creazione di mappe dettagliate di uso del suolo, ortofoto, copertura vegetale e nivale, snow water equivalent, umidità del suolo, mappe post evento;</t>
  </si>
  <si>
    <t>CU.V1.4; Catalogo immagini satellitari GeoK</t>
  </si>
  <si>
    <t>Banche dati</t>
  </si>
  <si>
    <t>Dati Statistici</t>
  </si>
  <si>
    <t>Servizi di acquisizione di Dataset Statistici (es. numerosità residenti,...)</t>
  </si>
  <si>
    <t>Esigenza già coperta dal Sistema Nazionale di Monitoraggio</t>
  </si>
  <si>
    <t>Dati Economici</t>
  </si>
  <si>
    <t>Servizi di acquisizione di Dataset Economici (es. valore immobili, valore colture,..)</t>
  </si>
  <si>
    <t>Spostamenti popolazione</t>
  </si>
  <si>
    <t>Servizi di acquisizione di Dataset relativi al monitoraggio degli spostamenti della popolazione (es. matrici origine-destinazione, traffico veicolare e ora di punta);</t>
  </si>
  <si>
    <t>Previsioni meteo</t>
  </si>
  <si>
    <t>Acquisizione previsioni meteorologiche</t>
  </si>
  <si>
    <t>Servizio di acquisizione di Previsioni meteorologiche di dettaglio:
o Modello COSMO-IT
o Modello COSMOIT-EPS
o Modello ECMWF- Atmospheric Ensemble Prediction System products ENS
o Ulteriori modelli meteo avanzati disponibili</t>
  </si>
  <si>
    <t>Droni</t>
  </si>
  <si>
    <t>Sistemi aeromobili a pilotaggio remoto dotati di sensore LIDAR e telecamera (es. DJI matrice 30T, DJI matrice 300RTK con sensore LIDAR Zenmuse L1) completi dei relativi software per l’elaborazione dei dati.</t>
  </si>
  <si>
    <t>Dettagli non ancora pervenuti</t>
  </si>
  <si>
    <t>Formazione operatori</t>
  </si>
  <si>
    <t>Servizio di formazione per utilizzo di aeromobili a pilotaggio remoto funzionali al monitoraggio del territorio;</t>
  </si>
  <si>
    <t>Sistema di monitoraggio,
allerta, previsione e gestione delle condizioni di siccità</t>
  </si>
  <si>
    <t>Costruzione di un sistema in grado di restituire informazioni di allerta e previsione in modo automatico e continuativo nel tempo.</t>
  </si>
  <si>
    <t>PNRR_SIM_AdB_TT_DAO_Risorse_idriche__con_Allegato</t>
  </si>
  <si>
    <t>Sistema segnalazioni</t>
  </si>
  <si>
    <t>Revisit time: &lt;=2g
Refresh rate: &lt;=0,5g</t>
  </si>
  <si>
    <t>Italy</t>
  </si>
  <si>
    <t>Prodotti a media risoluzione: 3m
Prodotti ad alta risoluzione: &lt;=1m</t>
  </si>
  <si>
    <t>Mappa di danno post evento</t>
  </si>
  <si>
    <t>Mappatura dei danni provocati da fenomeni connessi al rischio vulcanico</t>
  </si>
  <si>
    <t>Mappatura dello spessore delle ceneri vulcaniche</t>
  </si>
  <si>
    <t>Alluvioni</t>
  </si>
  <si>
    <t>Mappatura dell’estensione dell’alluvione</t>
  </si>
  <si>
    <t>Monitoraggio del livello di alluvione</t>
  </si>
  <si>
    <t>Meteo</t>
  </si>
  <si>
    <t>Mappatura del danno da fenomeni meteo estremi (proposta SNPC)</t>
  </si>
  <si>
    <t>Produzione mappe di esondazione da maremoto</t>
  </si>
  <si>
    <t>Sismico</t>
  </si>
  <si>
    <t>Mappatura del danno da Ground motion in fase emergenziale per evento sismico.</t>
  </si>
  <si>
    <t>Monitoraggio del danno (ground motion/rischio sismico) in fase emergenziale (per evento sismico)</t>
  </si>
  <si>
    <t>Mappatura del danno (ground motion/rischio sismico) in fase emergenziale (per evento sismico) come contributo al rilievo macrosismico.</t>
  </si>
  <si>
    <t>Scenario Digitale</t>
  </si>
  <si>
    <t>Geomorfologia</t>
  </si>
  <si>
    <t>Geologia</t>
  </si>
  <si>
    <t>RTI</t>
  </si>
  <si>
    <t>Morfologia</t>
  </si>
  <si>
    <t>Pendenze</t>
  </si>
  <si>
    <t>Idrografia</t>
  </si>
  <si>
    <t>Bacini idrografici principali</t>
  </si>
  <si>
    <t>Bacini idrografici secondari</t>
  </si>
  <si>
    <t>Laghi ed acque interne</t>
  </si>
  <si>
    <t>Reticolo idrografico</t>
  </si>
  <si>
    <t>Reticolo idrografico di dettaglio</t>
  </si>
  <si>
    <t>Unità amministrative</t>
  </si>
  <si>
    <t>Confini comunali</t>
  </si>
  <si>
    <t>Confini Comunità Montane</t>
  </si>
  <si>
    <t>Confini provinciali</t>
  </si>
  <si>
    <t>Confini regionali</t>
  </si>
  <si>
    <t>Unioni di comuni</t>
  </si>
  <si>
    <t>Zone</t>
  </si>
  <si>
    <t>Ambiti territoriali e organizzativi ottimali</t>
  </si>
  <si>
    <t>Zone di allerta</t>
  </si>
  <si>
    <t>Zone di vigilanza meteoclimatica</t>
  </si>
  <si>
    <t>Pianificazione PC</t>
  </si>
  <si>
    <t>Aggregati strutturali</t>
  </si>
  <si>
    <t>Aree di emergenza</t>
  </si>
  <si>
    <t>Edifici strategici</t>
  </si>
  <si>
    <t>Edifici strategici di protezione civile</t>
  </si>
  <si>
    <t>Rete accessibilità</t>
  </si>
  <si>
    <t>Sicurezza</t>
  </si>
  <si>
    <t>Sedi Carabinieri</t>
  </si>
  <si>
    <t>Sedi CNVVF</t>
  </si>
  <si>
    <t>Sedi Polizia di stato</t>
  </si>
  <si>
    <t>Edifici ed opere infrastrutturali di interesse strategico</t>
  </si>
  <si>
    <t>Dighe e infrastrutture idriche</t>
  </si>
  <si>
    <t>Opere d'arte relative al sistema di grande viabilità stradale e ferroviaria</t>
  </si>
  <si>
    <t>Infrastrutture</t>
  </si>
  <si>
    <t>Avio - Eli - Idrosuperfici</t>
  </si>
  <si>
    <t>Infrastrutture autostradali</t>
  </si>
  <si>
    <t>Infrastrutture ferroviarie</t>
  </si>
  <si>
    <t>Infrastrutture stradali</t>
  </si>
  <si>
    <t>Reti</t>
  </si>
  <si>
    <t>Rete telecomunicazioni</t>
  </si>
  <si>
    <t>Reti elettriche</t>
  </si>
  <si>
    <t>Reti gas</t>
  </si>
  <si>
    <t>Elementi naturali</t>
  </si>
  <si>
    <t>Aree Protette</t>
  </si>
  <si>
    <t>Aumento delle conoscenze sulla rete dei canali, con particolare riferimento alle interconnessioni con la rete idrografica naturale, sia a livello topografico e idromorfologico, per individuare criticità e opportuni programmi di intervento</t>
  </si>
  <si>
    <t>Applicazione delle Linee guida statali applicabili al FEASR per la definizione di criteri omogenei per regolamentare le modalità di quantificazione dei volumi idrici impiegati dagli utilizzatori finali per l'uso irriguo.</t>
  </si>
  <si>
    <t>Aumento delle conoscenze sulle interrelazioni tra assetto del distretto e le aree marino-costiere</t>
  </si>
  <si>
    <t>Predisposizione dello schema Direttore delle informazioni e delle conoscenze del distretto idrografico del fiume Po (Integrazione Sistemi informativi a scala di distretto e aggiornamento dei quadri conoscitivi)</t>
  </si>
  <si>
    <t>Monitoraggio argini</t>
  </si>
  <si>
    <t>Monitoraggio delle principali caratteristiche dei rilevati arginali e dei terreni di fondazione in relazione al rischio di filtrazione e sifonamento e alla stabilità arginale.</t>
  </si>
  <si>
    <t>Sistema monitoraggio</t>
  </si>
  <si>
    <t>Rete idro-meteo in telemisura per finalità di protezione civile. Sistema di monitoraggio integrato finalizzato alla previsione dei rischi di natura meteo-idrogeologica sul territorio</t>
  </si>
  <si>
    <t>ADB Sicilia</t>
  </si>
  <si>
    <t>20220921_39881_S04_PNRR_SIM_AdB_TT_DRPC</t>
  </si>
  <si>
    <t>Richieste idro da ricondurre a ISPRA</t>
  </si>
  <si>
    <t>Stazioni meteo</t>
  </si>
  <si>
    <t>Impianti per la rilevazione delle precipitazioni liquide e solide e dei venti</t>
  </si>
  <si>
    <t>Stazioni idrometriche</t>
  </si>
  <si>
    <t>Impianti per la rilevazione delle altezze idriche lungo i corsi d’acqua</t>
  </si>
  <si>
    <t>Radar meteorologico</t>
  </si>
  <si>
    <t>Esiste solo quello di Monte Lauro (Sicilia sud-orientale) che copre il territorio regionale solo parzialmente, mentre è necessario un analogo impianto in Sicilia occidentale.</t>
  </si>
  <si>
    <t>Monitoraggio eventi franosi</t>
  </si>
  <si>
    <t>Dati sulle portate solide, finalizzato alla stima del bilancio dei sedimenti e alla loro gestione a scala di bacino (e.g. Programmi di gestione dei sedimenti a scala di bacino) e in particolare alla valutazione delle caratteristiche di dinamica morfologica dei corsi d’acqua, che possono influire sulle condizioni di pericolosità da alluvione, nonchè necessarie alla stima e gestione dei sedimenti fluviali e lacustri e alla base della definizione e attuazione del programma di cui all'articolo 117 del Dlgs 152/2006.</t>
  </si>
  <si>
    <t>Capitolato</t>
  </si>
  <si>
    <t>Capitolato pg. 16 - ISPRA pg. 20</t>
  </si>
  <si>
    <t>CU.V1.5; DT.V1</t>
  </si>
  <si>
    <t>Fascia di mobilità fluviale</t>
  </si>
  <si>
    <t>Valutazione della fascia di mobilità funzionale a partire dagli ambiti definiti come “corridoi fluviali” e caratterizzazione in termini di tendenze erosive o deposizionali dei corsi d’acqua.</t>
  </si>
  <si>
    <t>ISPRA pg. 22</t>
  </si>
  <si>
    <t>Report</t>
  </si>
  <si>
    <t>Bollettini di siccità, di report di approfondimento/analisi di livello nazionale sullo stato della risorsa idrica disponibile, Annali Idrologici nazionali,  rapporti di evento in caso di eventi alluvionali significativi ai sensi dell’art. 4 comma 2 lettere b) e c) del DLgs 49/2010 (da concordare con DPC).</t>
  </si>
  <si>
    <t>Snow Water Equivalent (SWE)</t>
  </si>
  <si>
    <t>Miglioramento delle stime dello Snow Water Equivalent (SWE), mediante intercalibrazione delle relative metodologie di stima disponibili a livello locale/regionale e alla luce di applicazioni condotte in ambito nazionale (ad es. ai fini di Protezione Civile dal DPC; ai fini della gestione della risorsa idrica, nell’ambito degli Osservatori permanenti distrettuali per gli utilizzi idrici) e internazionale integrando le informazioni locali con quelle derivanti da remote sensing (e.g., Copernicus Sentinel, MODIS, HSAF).</t>
  </si>
  <si>
    <t>Capitolato pg.16 - ISPRA pg. 22</t>
  </si>
  <si>
    <t>CU.V1.4; DT.V1</t>
  </si>
  <si>
    <t>Informazioni a supporto alla modellistica di piena e di magra (quali DTM, DSM, Ortofoto, rilievi topografici e batimetrici, portate al colmo, ...)</t>
  </si>
  <si>
    <t>ISPRA/DPC</t>
  </si>
  <si>
    <t>Modello digitale del terreno</t>
  </si>
  <si>
    <t>ADB Alpi Orientali</t>
  </si>
  <si>
    <t>SCHEDA DEI FABBISOGNI_RAVA</t>
  </si>
  <si>
    <t>Voli aero-fotogrammetrici</t>
  </si>
  <si>
    <t>Voli Aereo-fotogrammetrici: sarebbe auspicabile poter disporre con maggior frequenza di voli aereo-fotogrammetrici con una precisione al suolo di almeno di 20 cm, oppure una distribuzione più celere da parte di AGEA dei Voli che realizza; sono prodotti fondamentali per l’aggiornamento del database geo-topografico (DBGT). Sarebbe altresì auspicabile esplorare/sperimentare l’impiego delle immagini satellitari - supportate da idonee applicazioni – quale alternativa per l’aggiornamento del DBGT, purchè abbiano una risoluzione adeguata alla stereo-restituzione (almeno 20 cm). Si richiede anche la realizzazione con maggiore frequenza a livello nazionale ed efficienza nella distribuzione da parte di AGEA (campagna di telerilevamento in ambito agricolo) che le realizza ogni tre anni.</t>
  </si>
  <si>
    <t>SCHEDA  FABBISOGNI _R_LOMB_SIT_Assetto Idrogeologico.pdf</t>
  </si>
  <si>
    <t>Già coperto da funzionalità interne del SM&amp;P</t>
  </si>
  <si>
    <t>LIDAR</t>
  </si>
  <si>
    <t>Rilievo LiDAR</t>
  </si>
  <si>
    <t>Il territorio della Regione Lombardia è coperto solo parzialmente da Rilievi LIDAR (aste dei fiumi principali, nodo idraulico milanese e poche altre zone) che hanno date di aggiornamento
diverse. E’ necessaria la copertura totale e l’aggiornamento periodico del rilievo.</t>
  </si>
  <si>
    <t>Immagini satellitari</t>
  </si>
  <si>
    <t>Dati di interferometria radar satellitare: necessaria prosecuzione acquisizione dati nell’ambito del Piano Straordinario di Telerilevamento Ambientale. Regione Lombardia ha acquisito dati più recenti nell’ambito di due progetti Europei (SIcT e Amalpi). Si richiede dunque esplorare/sperimentare l’impiego delle immagini satellitari - supportate da idonee applicazioni – quale alternativa per l’aggiornamento del DBGT, purchè abbiano una risoluzione adeguata alla stereo-restituzione (almeno 20 cm).</t>
  </si>
  <si>
    <t>Catalogo immagini satellitari GeoK</t>
  </si>
  <si>
    <t>Propsezioni elettromagnetiche</t>
  </si>
  <si>
    <t>Prospezioni elettromagnetiche</t>
  </si>
  <si>
    <t>Monitoraggio su richiesta delle deformazioni in corrispondenza di edifici o siti strategici</t>
  </si>
  <si>
    <t>Monitoraggio satellitare ad alta risoluzione fenomeni franosi e subsidenze interferenti con infrastrutture - Mappe di accelerazione, anomalie della velocità e profili di velocità</t>
  </si>
  <si>
    <t>Giornaliera</t>
  </si>
  <si>
    <t>3 m</t>
  </si>
  <si>
    <t>Monitoraggio satellitare ad alta risoluzione fenomeni franosi e subsidenze interferenti con infrastrutture - Calibrazione con reti geodetiche e mappe di deformazione da tecniche geo-statistica</t>
  </si>
  <si>
    <t>Monitoraggio su richiesta interferometrico SAR</t>
  </si>
  <si>
    <t>Mappe interferometriche di deformazione del terreno</t>
  </si>
  <si>
    <t>Monitoraggio su richiesta dei fenomeni franosi indotti dal sisma</t>
  </si>
  <si>
    <t>Misure di spostamenti superficiali</t>
  </si>
  <si>
    <t>ISPRA - DPC</t>
  </si>
  <si>
    <t>Near Real time</t>
  </si>
  <si>
    <t>Misure di livello di falda</t>
  </si>
  <si>
    <t>DT.V1; CU.V1.6</t>
  </si>
  <si>
    <t>Misure di pressioni neutre</t>
  </si>
  <si>
    <t>Misure di vibrazioni indotte</t>
  </si>
  <si>
    <t>Misure di velocità ed accelerazione</t>
  </si>
  <si>
    <t>Accelerazioni del suolo</t>
  </si>
  <si>
    <t>Mappe di scuotimento al suolo</t>
  </si>
  <si>
    <t>Mappatura umidità del suolo</t>
  </si>
  <si>
    <t>2 - 0,5 m</t>
  </si>
  <si>
    <t>Mappe di degrado del suolo</t>
  </si>
  <si>
    <t>0,2 - 0,5 m</t>
  </si>
  <si>
    <t>Erosione del suolo</t>
  </si>
  <si>
    <t>Mappatura del patrimonio forestale e stima variazione superficie forestale</t>
  </si>
  <si>
    <t>Quinquennale</t>
  </si>
  <si>
    <t>Realizzazione rilievo LiDAR</t>
  </si>
  <si>
    <t>IGM</t>
  </si>
  <si>
    <t>AdB Fiume Po - AdB Apennino Settentrionale</t>
  </si>
  <si>
    <t>Modello Digitale del Terreno da rilievo LiDAR</t>
  </si>
  <si>
    <t>Modello Digitale di Superficie da rilievo LiDAR</t>
  </si>
  <si>
    <t>3 - Inquinamento marino e litorale</t>
  </si>
  <si>
    <t>Cartografia</t>
  </si>
  <si>
    <t>Modello Batimetrico</t>
  </si>
  <si>
    <t>Modello batimetrico omogeneo della fascia di costa italiana profondità compresa tra i 5 e 10 m</t>
  </si>
  <si>
    <t>250 m</t>
  </si>
  <si>
    <t>A.N.</t>
  </si>
  <si>
    <t>Coperto dal Progetto MER</t>
  </si>
  <si>
    <t>Pianificazione</t>
  </si>
  <si>
    <t>DTM LiDAR della fascia costiera compresa tra i 5 m di profondità e 2km dalla linea di costa</t>
  </si>
  <si>
    <t>&lt; 1m</t>
  </si>
  <si>
    <t>Coperto dal Progetto MER/ESA</t>
  </si>
  <si>
    <t>Dati Satellitari</t>
  </si>
  <si>
    <t>Sentinel-2 MSI L1C -&gt; dato harmonizzato con LANDSAT8/9 pronto per le analisi</t>
  </si>
  <si>
    <t>Copernicus</t>
  </si>
  <si>
    <t>Capitolato -DPC &amp; Scheda ISPRA</t>
  </si>
  <si>
    <t>10-60 m</t>
  </si>
  <si>
    <t>Landsat8/9 C2 L1-&gt; dato armonizzato con Sentinel-2 MSI pronto per le analisi</t>
  </si>
  <si>
    <t>NASA</t>
  </si>
  <si>
    <t>Scheda ISPRA - PNOT</t>
  </si>
  <si>
    <t>Misuratori - Comune/Località: Recoaro Terme - Val Ricchelere loc. La Fratta - ID Frana: 0240029800</t>
  </si>
  <si>
    <t>Misuratori - Comune/Località: I Colli - ID Frana: 472912700</t>
  </si>
  <si>
    <t>Servizi specialistici</t>
  </si>
  <si>
    <t>Monitoraggio delle frane: aggiornamento dei sistemi di acquisizione del dato per i siti esistenti e di alimentazione elettrica in considerazione dei siti posti in luoghi remoti.</t>
  </si>
  <si>
    <t>P.a. Trento</t>
  </si>
  <si>
    <t>Scheda Servizio Geologico della Provincia Autonoma di Trento</t>
  </si>
  <si>
    <t>Monitoraggio delle frane: miglioramento delle connessioni per la trasmissione del dato acquisito e ridondanza di trasmissione su rete radio digitale TETRA e satellitare</t>
  </si>
  <si>
    <t>Monitoraggio delle frane: sviluppo di una piattaforma per l’attivazione di nuovi siti di monitoraggio</t>
  </si>
  <si>
    <t>Servizio di interferometria satellitare</t>
  </si>
  <si>
    <t>Monitoraggio delle frane: postazioni di interferometria radar terrestre con acquisizione continua</t>
  </si>
  <si>
    <t>Hardware e strumentazione</t>
  </si>
  <si>
    <t>Monitoraggio delle frane: postazioni laser scanner con acquisizione continua.</t>
  </si>
  <si>
    <t>CU.V1.6; DS.V1</t>
  </si>
  <si>
    <t>Monitoraggio delle frane: acquisizione d’immagini telerilevate da piattaforma satellitare ad alta risoluzione e brevi tempi di rivisitazione</t>
  </si>
  <si>
    <t>CU.V1.8</t>
  </si>
  <si>
    <t>Monitoraggio delle frane: rilievi da droni multi sensore con scarico dati da strumentazione a terra (piezometri, stazioni meteo, inclinometri e fessurimetri) e trasmissione immagini in tempo reale</t>
  </si>
  <si>
    <t>Dettagli e costi non ancora pervenuti</t>
  </si>
  <si>
    <t xml:space="preserve">Monitoraggio e controllo </t>
  </si>
  <si>
    <t>Processamento dati SAR ad alta risoluzione spaziale (&lt;3m) e temporale</t>
  </si>
  <si>
    <t>Toscana</t>
  </si>
  <si>
    <t>Scheda Toscana</t>
  </si>
  <si>
    <t>GNSS</t>
  </si>
  <si>
    <t>Raffittire la Nuova Rete Fiduciale Nazionale GNSS (rendono disponibili i file rinex per
il post processing e il servizio di posizionamento in tempo reale NRTK);</t>
  </si>
  <si>
    <t>frequenza di aggiornamento</t>
  </si>
  <si>
    <t>Numeri Civici</t>
  </si>
  <si>
    <t>Completare, a cura dei soggetti titolati, l’Archivio Nazionale dei Numeri Civici delle
Strade Urbane (ANNCSU) in particolare la georeferenziazione dei numeri civici
(funzionali anche alle operazioni di Protezione Civile e di soccorso sanitario).</t>
  </si>
  <si>
    <t>Veneto</t>
  </si>
  <si>
    <t>Scheda Veneto</t>
  </si>
  <si>
    <t>VALUTARE COPERTURA IGM</t>
  </si>
  <si>
    <t>VALUTARE COPERTURA AGEA</t>
  </si>
  <si>
    <t>Implementazione della rete GNSS regionale già integrata con le Regioni e Province
Autonome confinanti</t>
  </si>
  <si>
    <t>Manutenzione evolutiva della rete geodetica “statica” mediante campagne di
livellazione e di misurazioni GNSS con conseguente rilascio di una nuova superficie
geoidica di riferimento</t>
  </si>
  <si>
    <t>Cartografia e SDI</t>
  </si>
  <si>
    <t>Aggiornamento delle cartografie di base in forma di Database Geotopografico
multiscala (alle scale 1:2000 o 1:5000) con tecniche di restituzione
aerofotogrammetrica classica e con processi di derivazione automatica degli oggetti</t>
  </si>
  <si>
    <t>VALUTARE COPERTURA RICHIESTA CNITA</t>
  </si>
  <si>
    <t>2 - Agricoltura di precisione</t>
  </si>
  <si>
    <t>Previsione e Pianificazione</t>
  </si>
  <si>
    <t>Carta dei Suoli Nazionale. Pianificazione servizio fino al 2027</t>
  </si>
  <si>
    <t>AGEA</t>
  </si>
  <si>
    <t>Scheda AGEA</t>
  </si>
  <si>
    <t>0.2m - 0.5m</t>
  </si>
  <si>
    <t>2 - 6 anni</t>
  </si>
  <si>
    <t>da 100m a 10m
Secondo le classi</t>
  </si>
  <si>
    <t>D.L.G.</t>
  </si>
  <si>
    <t>Stato fenologico Colture</t>
  </si>
  <si>
    <t>Campagne di rilievo fenologico in campo e produzione dei bollettini</t>
  </si>
  <si>
    <t>CREA</t>
  </si>
  <si>
    <t>Scheda CREA AGRO-METEO-CLIMATOLOGIA</t>
  </si>
  <si>
    <t>Alfanumerico/raster</t>
  </si>
  <si>
    <t>Settimanale</t>
  </si>
  <si>
    <t>puntuale</t>
  </si>
  <si>
    <t>Personale/Formazione</t>
  </si>
  <si>
    <t>Caratteristiche del suolo</t>
  </si>
  <si>
    <t>Servizio offerto dall'architettura</t>
  </si>
  <si>
    <t>Tipologia Spesa</t>
  </si>
  <si>
    <t>Aggiornamento e ammodernamento SITAP:                                                                                                                                                                      - dati geografici di origine satellitare su scala nazionale (DTM, DSM, reticolo idrografico, etc.), aggiornati e di qualità adeguata (precisione entro i 10 mt), relativi agli elementi territoriali intrinsecamente dinamici soggiacenti alle tipologie vincolistichedi cui all'art. 142 comma 1 del D.Lgs. 42/2004;                                                                                                                                                                                                    - funzionalità e/o output applicativi atti a rendere disponibili, con frequenza di aggiornamento opportunamente calibrata in rapporto ai diversi gradi di evolutività di tali elementi, le connesse cartografie vincolistiche derivate; -Integrazione di strumenti applicativi per l'implementazione dinamica di mappe di intervisibilità (MIT, MVPO) e coni visuali, sia teorici (-&gt; base DTM) che effettivi (-&gt; base DSM).</t>
  </si>
  <si>
    <t>MIC</t>
  </si>
  <si>
    <t>Informazioni ottenuti su richiesta.</t>
  </si>
  <si>
    <t>CU.V1.3</t>
  </si>
  <si>
    <t>Strumentazione/ Misuratori</t>
  </si>
  <si>
    <t>Monitoraggio e controllo</t>
  </si>
  <si>
    <t>Misuratori:  FlowTracker (1 unità). Priorità ALTA.</t>
  </si>
  <si>
    <t>Strumentazione</t>
  </si>
  <si>
    <t>Abruzzo</t>
  </si>
  <si>
    <t>Censimento ISPRA idrologia (Servizio Emergenze di Protezione Civile e Centro Funzionale - Ufficio Idrologia, Idrografico e Mareografico (ref. Giancarlo Boscaino)</t>
  </si>
  <si>
    <t>Misuratori: Battellino con profilatore acustico doppler -ADCP, completo di GPS cinematico (1 unità). Prioritò alta</t>
  </si>
  <si>
    <t>Misuratori: sistema di misura a scarica TQ-S (1 unità). Priorità alta.</t>
  </si>
  <si>
    <t xml:space="preserve">Monitoraggio </t>
  </si>
  <si>
    <t>Misuratori: Mulinello per misure da ponte con argano motorizzato su carrello (idoneo anche per le misure di piena), comprensivo di software di acquisizione ed elaborazione (1 unità). Priorità molto alta.</t>
  </si>
  <si>
    <t>Basilicata</t>
  </si>
  <si>
    <r>
      <rPr>
        <b/>
        <sz val="9"/>
        <color indexed="8"/>
        <rFont val="Calibri"/>
        <family val="2"/>
      </rPr>
      <t>Valutare ammissibilità.</t>
    </r>
    <r>
      <rPr>
        <sz val="9"/>
        <color indexed="8"/>
        <rFont val="Calibri"/>
        <family val="2"/>
      </rPr>
      <t xml:space="preserve"> Le schede delle regioni esprimono dei fabbisogni informativi senza dettagliare però da cosa derivano i costi (sensori, dati, personale, formazione), non descrivono le specifiche di spesa. Il fabbisogno non rispetta gli obiettivi di copertura nazionale del SIM</t>
    </r>
  </si>
  <si>
    <t>Dato a copertura regionale</t>
  </si>
  <si>
    <t>Implementazione ed integrazione della Banca Dati dei Suoli Regionale: completamento della Banca Dati dei Suoli Regionale con il rilevamento pedologico in scala 1:50.000 dell’intero territorio regionale</t>
  </si>
  <si>
    <r>
      <rPr>
        <b/>
        <sz val="9"/>
        <color indexed="8"/>
        <rFont val="Calibri"/>
        <family val="2"/>
      </rPr>
      <t>Valutare ammissibilità.</t>
    </r>
    <r>
      <rPr>
        <sz val="9"/>
        <color indexed="8"/>
        <rFont val="Calibri"/>
        <family val="2"/>
      </rPr>
      <t xml:space="preserve"> Le schede delle regioni esprimono dei fabbisogni informativi senza dettagliare però da cosa derivano i costi (sensori, dati, personale, formazione), non descrivono le specifiche di spesa. Questa attività produrrebbe un dato di scala regionale non attinente con gli obiettivi di copertura nazionale del SIM. Inoltre, questo fabbisogno è già espresso dal CREA su scala nazionale.</t>
    </r>
  </si>
  <si>
    <t>Richiesta coperta da CREA</t>
  </si>
  <si>
    <t>Monitoraggio dei valori di fondo dei metalli nei suoli regionali</t>
  </si>
  <si>
    <t>Le schede delle regioni esprimono dei fabbisogni informativi senza dettagliare però da cosa derivano i costi (sensori, dati, personale, formazione), non descrivono le specifiche di spesa.  Questa attività produrrebbe un dato di scala regionale non attinente con gli obiettivi di copertura nazionale del SIM.</t>
  </si>
  <si>
    <t>Aggiornamento della carta di uso del suolo</t>
  </si>
  <si>
    <t>Scheda Regione Lazio LAZIO</t>
  </si>
  <si>
    <t xml:space="preserve"> </t>
  </si>
  <si>
    <t xml:space="preserve">Parola chiave </t>
  </si>
  <si>
    <t>Progettazione preliminare</t>
  </si>
  <si>
    <t>Progetto S.DI.MA.</t>
  </si>
  <si>
    <t>OBIETTIVI DI INTEGRAZIONE</t>
  </si>
  <si>
    <t>Accesso gratuito</t>
  </si>
  <si>
    <t>Customizzazione dell’algoritmo MEG.</t>
  </si>
  <si>
    <t>55 kit, in allestimento di tipo militare di monitoraggio occulto fisso e mobile dotate di software di motion detection e sensori
da integrazione: Allestimenti trasportabili Ponti radio mobili (55 unità)</t>
  </si>
  <si>
    <t>Modellistica dei venti geostrofici applicata alla dinamica dei venti al suolo</t>
  </si>
  <si>
    <t>Progetto MEG: sviluppo modellistica</t>
  </si>
  <si>
    <r>
      <t xml:space="preserve">no PNRR
</t>
    </r>
    <r>
      <rPr>
        <b/>
        <sz val="9"/>
        <rFont val="Calibri"/>
        <family val="2"/>
      </rPr>
      <t xml:space="preserve">Stima 30.000 </t>
    </r>
    <r>
      <rPr>
        <sz val="9"/>
        <rFont val="Calibri"/>
        <family val="2"/>
      </rPr>
      <t xml:space="preserve">€
</t>
    </r>
  </si>
  <si>
    <t>Materiale informatico: Aggiornamento programma per la gestione dei dati topografici.Supporto alla restituzione dei rilievi topografici relativi alle sezioni idrauliche ed alla taratura degli zeri idrometrici (1 unità). Priorità ALTA.</t>
  </si>
  <si>
    <t>Studi e ricerche/ Trasporto solido</t>
  </si>
  <si>
    <t>Studio congiunto con partner università per il monitoraggio ed il censimento del trasporto solido. Sperimentazione studio del trasporto solido mediante utilizzo di sonde multiparametriche, in sostituzione della vecchia metodologia in uso presso gli Uffici Idrografici.  Priorità ALTA.</t>
  </si>
  <si>
    <t>Kit flying fox system</t>
  </si>
  <si>
    <t>Kit flying fox system per attrezzamento teleferiche non fisse per misure portata, il kit comprende teleferica, accessori teleferica e verricello telecomandato (1 unitò). Priorità ALTA.</t>
  </si>
  <si>
    <t>Friuli Venezia Giulia</t>
  </si>
  <si>
    <t>Censimento ISPRA idrologia (Direzione Centrale Difesa dell’Ambiente, Energia e Sviluppo Sostenibile - Servizio gestione risorse idriche (ref. Giacomo Casagrande)</t>
  </si>
  <si>
    <t>Strumentazione/Misuratori/Software</t>
  </si>
  <si>
    <t>Monitoraggio e  controllo</t>
  </si>
  <si>
    <t>Misuratori: Mulinello idrometrico o correntometro ad elica completo di accessori (2 pezzi di asta da 1 mt, ricambi, etc) e software sia di elaborazione che di acquisizione (2 unità). Priorità MOLTO ALTA.</t>
  </si>
  <si>
    <t>Censimento ISPRA idrologia (Agenzia Regionale di Protezione Civile - Centro Funzionale e pianificazione (ref. Domenico Spina)</t>
  </si>
  <si>
    <t>ELENCO FABBISOGNI</t>
  </si>
  <si>
    <t>Caratteristiche richieste delle informazioni</t>
  </si>
  <si>
    <t>Caratteristiche attuali delle informazioni</t>
  </si>
  <si>
    <t>NUM</t>
  </si>
  <si>
    <t>ID</t>
  </si>
  <si>
    <t>PNOT</t>
  </si>
  <si>
    <t>Verticale</t>
  </si>
  <si>
    <t>Componente</t>
  </si>
  <si>
    <t>Parola chiave</t>
  </si>
  <si>
    <t>Descrizione</t>
  </si>
  <si>
    <t>Tipo</t>
  </si>
  <si>
    <t>Ente/Fonte</t>
  </si>
  <si>
    <t>Riferimenti nei doc.</t>
  </si>
  <si>
    <t>Costo esposto</t>
  </si>
  <si>
    <t>Costo_computato</t>
  </si>
  <si>
    <t>Natura del dato</t>
  </si>
  <si>
    <t>Frequenza aggiornamento</t>
  </si>
  <si>
    <t>Copertura</t>
  </si>
  <si>
    <t>Risoluzione spaziale</t>
  </si>
  <si>
    <t>Tempo fra richiesta a restituzione</t>
  </si>
  <si>
    <t>Link dato input del modello / algoritmo/sistema/servizio</t>
  </si>
  <si>
    <t>Disponibilità</t>
  </si>
  <si>
    <t>Produttore/responsabile</t>
  </si>
  <si>
    <t>Compilatore</t>
  </si>
  <si>
    <t>Nota</t>
  </si>
  <si>
    <t>Esigenza Comune</t>
  </si>
  <si>
    <t>Ammissibilità (si=1/no=0)</t>
  </si>
  <si>
    <t>Criteri di selezione</t>
  </si>
  <si>
    <t>Rif.Doc.Prog.</t>
  </si>
  <si>
    <t>NO</t>
  </si>
  <si>
    <t>6 - Incendi boschivi e di interfaccia</t>
  </si>
  <si>
    <t>Previsione dinamica</t>
  </si>
  <si>
    <t>Combustibilità dei corpi vegetali</t>
  </si>
  <si>
    <r>
      <rPr>
        <sz val="9"/>
        <color indexed="8"/>
        <rFont val="Calibri"/>
        <family val="2"/>
      </rPr>
      <t xml:space="preserve">Aggiornamento e potenziamento della modellistica previsionale per la stima probabilistica della suscettività agli incendi boschivi, a differenti scale spaziali e temporali, anche a supporto della redazione del bollettino di previsione nazionale incendi e dei bollettini regionali; in particolare: </t>
    </r>
    <r>
      <rPr>
        <sz val="9"/>
        <color indexed="8"/>
        <rFont val="Calibri"/>
        <family val="2"/>
      </rPr>
      <t>acquisizione e integrazione delle condizioni osservate e simulate, anche attraverso l'utilizzo di indici, relative allo stato della vegetazione e ai carichi di combustibile</t>
    </r>
    <r>
      <rPr>
        <sz val="9"/>
        <color indexed="8"/>
        <rFont val="Calibri"/>
        <family val="2"/>
      </rPr>
      <t>, ad una risoluzione spaziale e temporale coerente con la scala spaziale e temporale del modello previsionale</t>
    </r>
  </si>
  <si>
    <t>Dato elaborato</t>
  </si>
  <si>
    <t>DPC</t>
  </si>
  <si>
    <t>Capitolato pagg.37-39  - DPC pagg. 5-6</t>
  </si>
  <si>
    <t>Variabile</t>
  </si>
  <si>
    <t>Nazionale</t>
  </si>
  <si>
    <t xml:space="preserve">1 km </t>
  </si>
  <si>
    <t>parametro statico</t>
  </si>
  <si>
    <t>SI, necessita di ulteriori sviluppi</t>
  </si>
  <si>
    <t>A.D.L.</t>
  </si>
  <si>
    <t>risorse esistenti “RISICO fuel
map Italia” - 8 classi di combustibile sulla base della CLC ( pag.12.13 manuale 2018)</t>
  </si>
  <si>
    <t>Richieste meteo da ricondurre a ItaliaMeteo</t>
  </si>
  <si>
    <t>Copertura forestale</t>
  </si>
  <si>
    <r>
      <rPr>
        <sz val="9"/>
        <color indexed="8"/>
        <rFont val="Calibri"/>
        <family val="2"/>
      </rPr>
      <t xml:space="preserve">Aggiornamento e potenziamento della modellistica previsionale per la stima probabilistica della suscettività agli incendi boschivi, a differenti scale spaziali e temporali, anche a supporto della redazione del bollettino di previsione nazionale incendi e dei bollettini regionali; in particolare: acquisizione e integrazione delle condizioni osservate e simulate, anche attraverso l'utilizzo di indici, relative allo </t>
    </r>
    <r>
      <rPr>
        <sz val="9"/>
        <color indexed="8"/>
        <rFont val="Calibri"/>
        <family val="2"/>
      </rPr>
      <t>stato della vegetazione</t>
    </r>
    <r>
      <rPr>
        <sz val="9"/>
        <color indexed="8"/>
        <rFont val="Calibri"/>
        <family val="2"/>
      </rPr>
      <t xml:space="preserve"> e ai carichi di combustibile, ad una risoluzione spaziale e temporale coerente con la scala spaziale e temporale del modello previsionale</t>
    </r>
  </si>
  <si>
    <t>Capitolato pagg.37-39  - DPC pagg. 5-7</t>
  </si>
  <si>
    <t>0,50 m risoluzione ortofoto Agea per fotointerpretazione</t>
  </si>
  <si>
    <t>n.s.</t>
  </si>
  <si>
    <t>CREA - CUTFAA</t>
  </si>
  <si>
    <t>Richieste rientranti nel perimetro DL120/2021</t>
  </si>
  <si>
    <t>Previsione</t>
  </si>
  <si>
    <t>Copertura del Suolo</t>
  </si>
  <si>
    <t xml:space="preserve">Mappatura di copertura ed uso del suolo ad altissima risoluzione anche tramite tecnologie satellitari. Produzione di cartografia tematica a livello nazionale anche a supporto della modellistica incendi boschivi in fase previsionale </t>
  </si>
  <si>
    <t>Capitolato -DPC</t>
  </si>
  <si>
    <t>Raster</t>
  </si>
  <si>
    <t>Periodico</t>
  </si>
  <si>
    <t>&lt; 10 m</t>
  </si>
  <si>
    <t>10 m</t>
  </si>
  <si>
    <t xml:space="preserve"> Servizio di Land monitoring Copernicus, Eionet - ISPRA</t>
  </si>
  <si>
    <t>Coperto PNOT</t>
  </si>
  <si>
    <t>Uso del Suolo coperto da MiSE</t>
  </si>
  <si>
    <t>Umidità del combustibile</t>
  </si>
  <si>
    <t>Implementazione della rete in telemisura per il monitoraggio dell’umidità combustibile e software di gestione dei relativi dati.</t>
  </si>
  <si>
    <t>Dato elementare</t>
  </si>
  <si>
    <t xml:space="preserve">Prevenzione </t>
  </si>
  <si>
    <t>Progetto Meg: Mappa del combustibile forestale (classificazione di combustibile in base alle tipologie di Anderson. La mappa deve avere una risoluzione orizzontale di 10-20 metri, e la sua proiezione dovrà corrispondere al DEM)
Carta di uso del suolo foreste nazionale da MIPAAF</t>
  </si>
  <si>
    <t>CC CUFAA</t>
  </si>
  <si>
    <t>CUFAA All._A.pdf</t>
  </si>
  <si>
    <t>Di ambiti specifici</t>
  </si>
  <si>
    <t>6001-6007 -6016</t>
  </si>
  <si>
    <t>Coperto da Carta Forestale CREA/MIPAAF e da Carta Uso Suolo MiSE</t>
  </si>
  <si>
    <t>Esigenza già coperta da Carta Forestale MIPAAF</t>
  </si>
  <si>
    <t>CU.V6.2</t>
  </si>
  <si>
    <t>DEM/DTM/DSM</t>
  </si>
  <si>
    <t xml:space="preserve">Progetto Meg: Modello di elevazione digitale. </t>
  </si>
  <si>
    <t>20 m</t>
  </si>
  <si>
    <t>6001-6007</t>
  </si>
  <si>
    <t>Esistente: da Tinitaly risoluzione a 10 m/Dem Ispra 20m</t>
  </si>
  <si>
    <t>DTM/DSM coperti da ESA</t>
  </si>
  <si>
    <t>Aree percorse dal fuoco</t>
  </si>
  <si>
    <t>Progetto Meg: Perimetrazione speditiva dell’area boschiva percorsa dal fuoco, mediante tecniche di remote sensing dai rilievi dalla costellazione Sentinel 2 ed applicazione del modello Fire Line Perimeter</t>
  </si>
  <si>
    <t>On demand</t>
  </si>
  <si>
    <t>SI, non necessita di ulteriori sviluppi</t>
  </si>
  <si>
    <t>Coperto PNOT
Risorse esistenti Burned Areas Sentinel 2 20 m</t>
  </si>
  <si>
    <t>Dati/Monitoraggio satellitare coperto da PNOT</t>
  </si>
  <si>
    <t>Aree a rischio incendi</t>
  </si>
  <si>
    <t>Individuazione delle aree che, in via prioritaria, necessitano di interventi preventivi anche di tipo silvicolturale o di applicazione di fuoco prescritto, con particolare riguardo alle aree di interfaccia urbano rurale, alle aree naturalistiche di alto pregio, o alle aree più esposte al rischio idrogeologico e idraulico, mediante l'analisi dello stato della vegetazione e carichi di combustibile, presenti o attesi in situ, ed incrociando le informazioni con le mappe di pericolosità statica del territorio agli incendi.</t>
  </si>
  <si>
    <t xml:space="preserve">Variabile in relazione all'intervento </t>
  </si>
  <si>
    <t>Aggiornamento Inventario Nazionale Forestale (IFN): mappatura del patrimonio forestale nazionale ed aggionamento IFN tramite acquisizioni immagini satellitari</t>
  </si>
  <si>
    <t>espresso- RISORSA ESISTENTE https://www.sian.it/inventarioforestale/jsp/obiettivi_intro_inventario2013.jsp?menu=2 - da ortofoto Agea  con risoluzione 0,50 m</t>
  </si>
  <si>
    <t>Creazione di un archivio e centralizzazione delle immagini ad alta risoluzione delle aree boschive percorse dal fuoco</t>
  </si>
  <si>
    <t>Determinata dal satellite di riferimento</t>
  </si>
  <si>
    <t>Regionale / sub-regionale</t>
  </si>
  <si>
    <t>Coperto da PNOT</t>
  </si>
  <si>
    <t>Viabilità forestale</t>
  </si>
  <si>
    <t xml:space="preserve">Mappatura della rete della viabilità forestale. Rilevazione e monitoraggio  della rete viaria forestale, comprensiva anche delle componenti più  di  dettaglio  (viabilità temporanea ad uso selvicolturale) ai fini della pianificazione e realizzazione della gestione forestale sostenibile ed anche nella gestione delle emergenze  (gestione di grandi  quantità di biomassa forestale abbattuta da eventi climatici estremi). </t>
  </si>
  <si>
    <t>NO, da sviluppare</t>
  </si>
  <si>
    <t>Copertura Forestale</t>
  </si>
  <si>
    <t>Realizzazione della“Carta Forestale Nazionale” nell’ambito del portale nazionale forestale, per una corretta gestione del Patrimonio forestale nazionale anche in chiave di prevenzione degli incendi boschivi, attraverso i dati di settore</t>
  </si>
  <si>
    <t>MIPAAF</t>
  </si>
  <si>
    <t>MIPAAF pag-5-7</t>
  </si>
  <si>
    <t>SI, in sperimentazione</t>
  </si>
  <si>
    <t xml:space="preserve">CREA </t>
  </si>
  <si>
    <r>
      <rPr>
        <sz val="9"/>
        <color indexed="8"/>
        <rFont val="Calibri"/>
        <family val="2"/>
      </rPr>
      <t>da S</t>
    </r>
    <r>
      <rPr>
        <b/>
        <sz val="9"/>
        <color indexed="8"/>
        <rFont val="Calibri"/>
        <family val="2"/>
      </rPr>
      <t>trategia Forestale Nazionale</t>
    </r>
    <r>
      <rPr>
        <sz val="9"/>
        <color indexed="8"/>
        <rFont val="Calibri"/>
        <family val="2"/>
      </rPr>
      <t xml:space="preserve"> - Azione Strumentale 1 -Monitoraggio delle variabili socio-economiche e ambientali, coordinamento e diffusione delle informazioni e dei dati statistici
Sotto-Azione St. 1.4: Sistema informativo forestale nazionale (SIFOR) e </t>
    </r>
    <r>
      <rPr>
        <b/>
        <sz val="9"/>
        <color indexed="8"/>
        <rFont val="Calibri"/>
        <family val="2"/>
      </rPr>
      <t>Carta forestale nazionale georiferita</t>
    </r>
    <r>
      <rPr>
        <sz val="9"/>
        <color indexed="8"/>
        <rFont val="Calibri"/>
        <family val="2"/>
      </rPr>
      <t xml:space="preserve"> (  rif Strategia_Forestale_Nazionale_2020.pdf) progetto da realizzare nel SIAN secondo MIPAAF-CONVERGENZA con PNOT
ESIGENZA GIA' REALIZZATA CON ACCORDO QUADRO AGEA - NON AMMISSIBILE</t>
    </r>
  </si>
  <si>
    <t>Esigenza non realizzabile da soggetto terzo (aggiudicatario)</t>
  </si>
  <si>
    <t>Cartografia AIB</t>
  </si>
  <si>
    <t xml:space="preserve">Progetto Incendi GPN: Realizzazione di una cartografia Anti Incendi Boschivi (AIB) aggiornata per ognuno dei n. 24 piani AIB dei Parchi nazionali e il completamento della cartografia di base ove risulta ancora carente
(Riferimento progetto incendi sul Geoportale Nazionale).
</t>
  </si>
  <si>
    <t>MASE-PNM</t>
  </si>
  <si>
    <t>Progetto incendi GN_TT AIB SMIT MiTE-con integrazione e successive integrazioni</t>
  </si>
  <si>
    <t>-</t>
  </si>
  <si>
    <t>Costo aggregato inizialmente esposto (€ 2.000.000) e scorporato nelle voci 6023-6024-6025-6026 a seguito di analisi congiunta con stakeholder. Fare riferimento alle voci elencate per la determinazione del fabbisogno</t>
  </si>
  <si>
    <t xml:space="preserve">Progetto Incendi GPN: A - Realizzazione n. 5 Carte AIB secondo Schema e Manuale  piani AIB dei PN e Relazione  AISF  </t>
  </si>
  <si>
    <t>CU. V6.1</t>
  </si>
  <si>
    <t xml:space="preserve">Progetto Incendi GPN: B – Realizzazione Carta Infrastrutture AIB (9 Parchi: Appennino Lucano, Appennino tosco Emiliano, Arcipelago Toscano, 
Asinara, Cinque Terre, Circeo, Gran Sasso, Stelvio, Vesuvio)
</t>
  </si>
  <si>
    <t>Progetto Incendi GPN: C - Normalizzazione e standardizzazione per pubblicazione dati su GN delle n. 8 carte sopra citate per ognuno dei n. 24 Parchi
D - Realizzazione di una cartografia sugli incendi pregressi (con copertura almeno decennale) aggiornata per ognuno 
dei n. 24 piani AIB dei Parchi nazionali e il completamento della cartografia di base ove risulta ancora carente</t>
  </si>
  <si>
    <t xml:space="preserve">Il Budget esposto include rafforzamento e struttura del servizio di rilievo pedologico gestito direttamente da CREA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</si>
</sst>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Red]\-&quot;€&quot;\ #,##0"/>
    <numFmt numFmtId="165" formatCode="_-* #,##0\ _€_-;\-* #,##0\ _€_-;_-* &quot;-&quot;??\ _€_-;_-@"/>
    <numFmt numFmtId="166" formatCode="_-* #,##0\ [$€-410]_-;\-* #,##0\ [$€-410]_-;_-* &quot;-&quot;??\ [$€-410]_-;_-@"/>
    <numFmt numFmtId="167" formatCode="[$€-2]\ #,##0.00"/>
    <numFmt numFmtId="168" formatCode="#,##0\ &quot;€&quot;"/>
  </numFmts>
  <fonts count="20" x14ac:knownFonts="1">
    <font>
      <sz val="11"/>
      <color theme="1"/>
      <name val="Calibri"/>
      <scheme val="minor"/>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Calibri"/>
      <family val="2"/>
    </font>
    <font>
      <sz val="11"/>
      <name val="Calibri"/>
      <family val="2"/>
    </font>
    <font>
      <sz val="9"/>
      <color indexed="10"/>
      <name val="Calibri"/>
      <family val="2"/>
    </font>
    <font>
      <b/>
      <sz val="11"/>
      <color indexed="8"/>
      <name val="Calibri"/>
      <family val="2"/>
    </font>
    <font>
      <b/>
      <sz val="15"/>
      <color indexed="8"/>
      <name val="Calibri"/>
      <family val="2"/>
    </font>
    <font>
      <sz val="11"/>
      <color indexed="17"/>
      <name val="Calibri"/>
      <family val="2"/>
    </font>
    <font>
      <b/>
      <sz val="11"/>
      <color indexed="52"/>
      <name val="Calibri"/>
      <family val="2"/>
    </font>
    <font>
      <sz val="11"/>
      <color indexed="10"/>
      <name val="Calibri"/>
      <family val="2"/>
    </font>
    <font>
      <sz val="8"/>
      <name val="Calibri"/>
      <family val="2"/>
    </font>
    <font>
      <b/>
      <sz val="9"/>
      <name val="Calibri"/>
      <family val="2"/>
    </font>
    <font>
      <sz val="9"/>
      <name val="Calibri"/>
      <family val="2"/>
    </font>
    <font>
      <sz val="9"/>
      <name val="Roboto"/>
    </font>
    <font>
      <i/>
      <sz val="9"/>
      <name val="Calibri"/>
      <family val="2"/>
    </font>
    <font>
      <b/>
      <sz val="9"/>
      <name val="Calibri"/>
      <family val="2"/>
    </font>
    <font>
      <sz val="9"/>
      <name val="Calibri"/>
      <family val="2"/>
    </font>
  </fonts>
  <fills count="5">
    <fill>
      <patternFill patternType="none"/>
    </fill>
    <fill>
      <patternFill patternType="gray125"/>
    </fill>
    <fill>
      <patternFill patternType="solid">
        <fgColor indexed="9"/>
        <bgColor indexed="9"/>
      </patternFill>
    </fill>
    <fill>
      <patternFill patternType="solid">
        <fgColor indexed="22"/>
        <bgColor indexed="22"/>
      </patternFill>
    </fill>
    <fill>
      <patternFill patternType="solid">
        <fgColor indexed="13"/>
        <bgColor indexed="64"/>
      </patternFill>
    </fill>
  </fills>
  <borders count="31">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style="thin">
        <color indexed="55"/>
      </right>
      <top style="thin">
        <color indexed="8"/>
      </top>
      <bottom style="thin">
        <color indexed="55"/>
      </bottom>
      <diagonal/>
    </border>
    <border>
      <left/>
      <right style="thin">
        <color indexed="55"/>
      </right>
      <top style="thin">
        <color indexed="8"/>
      </top>
      <bottom style="thin">
        <color indexed="55"/>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right style="thin">
        <color indexed="55"/>
      </right>
      <top/>
      <bottom style="thin">
        <color indexed="55"/>
      </bottom>
      <diagonal/>
    </border>
    <border>
      <left style="thin">
        <color indexed="55"/>
      </left>
      <right/>
      <top style="thin">
        <color indexed="55"/>
      </top>
      <bottom/>
      <diagonal/>
    </border>
    <border>
      <left/>
      <right style="thin">
        <color indexed="55"/>
      </right>
      <top style="thin">
        <color indexed="55"/>
      </top>
      <bottom/>
      <diagonal/>
    </border>
    <border>
      <left style="thin">
        <color indexed="8"/>
      </left>
      <right style="thin">
        <color indexed="55"/>
      </right>
      <top style="thin">
        <color indexed="8"/>
      </top>
      <bottom style="thin">
        <color indexed="8"/>
      </bottom>
      <diagonal/>
    </border>
    <border>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55"/>
      </left>
      <right/>
      <top style="thin">
        <color indexed="8"/>
      </top>
      <bottom style="thin">
        <color indexed="8"/>
      </bottom>
      <diagonal/>
    </border>
    <border>
      <left style="thin">
        <color indexed="55"/>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55"/>
      </top>
      <bottom style="thin">
        <color indexed="8"/>
      </bottom>
      <diagonal/>
    </border>
    <border>
      <left/>
      <right/>
      <top style="thin">
        <color indexed="55"/>
      </top>
      <bottom style="thin">
        <color indexed="8"/>
      </bottom>
      <diagonal/>
    </border>
    <border>
      <left/>
      <right style="thin">
        <color indexed="8"/>
      </right>
      <top style="thin">
        <color indexed="55"/>
      </top>
      <bottom style="thin">
        <color indexed="8"/>
      </bottom>
      <diagonal/>
    </border>
  </borders>
  <cellStyleXfs count="1">
    <xf numFmtId="0" fontId="0" fillId="0" borderId="0"/>
  </cellStyleXfs>
  <cellXfs count="127">
    <xf numFmtId="0" fontId="0" fillId="0" borderId="0" xfId="0"/>
    <xf numFmtId="0" fontId="2" fillId="0" borderId="0" xfId="0" applyFont="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3" fontId="3" fillId="0" borderId="2" xfId="0" applyNumberFormat="1"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4" fillId="2" borderId="3" xfId="0" applyFont="1" applyFill="1" applyBorder="1" applyAlignment="1">
      <alignment vertical="center"/>
    </xf>
    <xf numFmtId="0" fontId="5" fillId="0" borderId="4" xfId="0" applyFont="1" applyBorder="1" applyAlignment="1">
      <alignment vertical="center"/>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0" borderId="4"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0" xfId="0" applyFont="1" applyFill="1" applyAlignment="1">
      <alignment horizontal="center" vertical="center" wrapText="1"/>
    </xf>
    <xf numFmtId="0" fontId="2" fillId="0" borderId="20" xfId="0"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3" fontId="2" fillId="0" borderId="0" xfId="0" applyNumberFormat="1" applyFont="1" applyAlignment="1">
      <alignment vertical="center" wrapText="1"/>
    </xf>
    <xf numFmtId="165" fontId="2" fillId="0" borderId="0" xfId="0" applyNumberFormat="1" applyFont="1" applyAlignment="1">
      <alignment vertical="center" wrapText="1"/>
    </xf>
    <xf numFmtId="166" fontId="2" fillId="0" borderId="0" xfId="0" applyNumberFormat="1" applyFont="1" applyAlignment="1">
      <alignment vertical="center" wrapText="1"/>
    </xf>
    <xf numFmtId="0" fontId="2" fillId="0" borderId="0" xfId="0" applyFont="1" applyAlignment="1">
      <alignment vertical="center"/>
    </xf>
    <xf numFmtId="167" fontId="2" fillId="0" borderId="0" xfId="0" applyNumberFormat="1" applyFont="1" applyAlignment="1">
      <alignment vertical="center" wrapText="1"/>
    </xf>
    <xf numFmtId="0" fontId="7" fillId="0" borderId="21" xfId="0" applyFont="1" applyBorder="1" applyAlignment="1">
      <alignment vertical="center" wrapText="1"/>
    </xf>
    <xf numFmtId="0" fontId="7" fillId="0" borderId="0" xfId="0" applyFont="1" applyAlignment="1">
      <alignment vertical="center" wrapText="1"/>
    </xf>
    <xf numFmtId="0" fontId="2" fillId="0" borderId="22" xfId="0" applyFont="1" applyBorder="1" applyAlignment="1">
      <alignment vertical="center" wrapText="1"/>
    </xf>
    <xf numFmtId="0" fontId="2" fillId="0" borderId="23" xfId="0" applyFont="1" applyBorder="1" applyAlignment="1">
      <alignment horizontal="center" vertical="center" wrapText="1"/>
    </xf>
    <xf numFmtId="0" fontId="2" fillId="0" borderId="0" xfId="0" applyFont="1"/>
    <xf numFmtId="0" fontId="8" fillId="3" borderId="24" xfId="0" applyFont="1" applyFill="1" applyBorder="1"/>
    <xf numFmtId="0" fontId="5" fillId="0" borderId="0" xfId="0" applyFont="1" applyAlignment="1">
      <alignment horizontal="left"/>
    </xf>
    <xf numFmtId="0" fontId="5" fillId="0" borderId="24" xfId="0" applyFont="1" applyBorder="1" applyAlignment="1">
      <alignment vertical="center"/>
    </xf>
    <xf numFmtId="0" fontId="5" fillId="0" borderId="24" xfId="0" applyFont="1" applyBorder="1"/>
    <xf numFmtId="0" fontId="6" fillId="0" borderId="0" xfId="0" applyFont="1"/>
    <xf numFmtId="0" fontId="15" fillId="0" borderId="0" xfId="0" applyFont="1" applyAlignment="1">
      <alignment vertical="center" wrapText="1"/>
    </xf>
    <xf numFmtId="0" fontId="14" fillId="3" borderId="17" xfId="0" applyFont="1" applyFill="1" applyBorder="1" applyAlignment="1">
      <alignment vertical="center" wrapText="1"/>
    </xf>
    <xf numFmtId="0" fontId="15" fillId="0" borderId="0" xfId="0" applyFont="1" applyAlignment="1">
      <alignment vertical="center"/>
    </xf>
    <xf numFmtId="0" fontId="15" fillId="0" borderId="0" xfId="0" applyFont="1" applyAlignment="1">
      <alignment horizontal="right" vertical="center" wrapText="1"/>
    </xf>
    <xf numFmtId="0" fontId="15" fillId="0" borderId="20" xfId="0" applyFont="1" applyBorder="1" applyAlignment="1">
      <alignment horizontal="right" vertical="center" wrapText="1"/>
    </xf>
    <xf numFmtId="3" fontId="15" fillId="0" borderId="0" xfId="0" applyNumberFormat="1" applyFont="1" applyAlignment="1">
      <alignment vertical="center"/>
    </xf>
    <xf numFmtId="3" fontId="15" fillId="0" borderId="0" xfId="0" applyNumberFormat="1" applyFont="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vertical="center"/>
    </xf>
    <xf numFmtId="0" fontId="15" fillId="2" borderId="0" xfId="0" applyFont="1" applyFill="1" applyAlignment="1">
      <alignment horizontal="left"/>
    </xf>
    <xf numFmtId="3" fontId="15" fillId="0" borderId="0" xfId="0" applyNumberFormat="1" applyFont="1" applyAlignment="1">
      <alignment horizontal="right" vertical="center" wrapText="1"/>
    </xf>
    <xf numFmtId="0" fontId="15" fillId="0" borderId="21" xfId="0" applyFont="1" applyBorder="1" applyAlignment="1">
      <alignment vertical="center" wrapText="1"/>
    </xf>
    <xf numFmtId="0" fontId="15" fillId="2" borderId="0" xfId="0" applyFont="1" applyFill="1"/>
    <xf numFmtId="0" fontId="15" fillId="2" borderId="0" xfId="0" applyFont="1" applyFill="1" applyAlignment="1">
      <alignment vertical="center"/>
    </xf>
    <xf numFmtId="0" fontId="15" fillId="2" borderId="0" xfId="0" applyFont="1" applyFill="1" applyAlignment="1">
      <alignment horizontal="left" wrapText="1"/>
    </xf>
    <xf numFmtId="0" fontId="15" fillId="2" borderId="21" xfId="0" applyFont="1" applyFill="1" applyBorder="1" applyAlignment="1">
      <alignment vertical="center"/>
    </xf>
    <xf numFmtId="0" fontId="15" fillId="2" borderId="0" xfId="0" applyFont="1" applyFill="1" applyAlignment="1">
      <alignment vertical="center" wrapText="1"/>
    </xf>
    <xf numFmtId="3" fontId="15" fillId="0" borderId="0" xfId="0" applyNumberFormat="1" applyFont="1" applyAlignment="1">
      <alignment horizontal="right" vertical="center"/>
    </xf>
    <xf numFmtId="0" fontId="15" fillId="2" borderId="21" xfId="0" applyFont="1" applyFill="1" applyBorder="1" applyAlignment="1">
      <alignment vertical="center" wrapText="1"/>
    </xf>
    <xf numFmtId="0" fontId="15" fillId="2" borderId="0" xfId="0" applyFont="1" applyFill="1" applyAlignment="1">
      <alignment wrapText="1"/>
    </xf>
    <xf numFmtId="0" fontId="15" fillId="0" borderId="0" xfId="0" applyFont="1" applyAlignment="1">
      <alignment wrapText="1"/>
    </xf>
    <xf numFmtId="0" fontId="15" fillId="0" borderId="0" xfId="0" applyFont="1"/>
    <xf numFmtId="3" fontId="15" fillId="0" borderId="0" xfId="0" applyNumberFormat="1" applyFont="1" applyAlignment="1">
      <alignment horizontal="right"/>
    </xf>
    <xf numFmtId="3" fontId="15" fillId="0" borderId="0" xfId="0" applyNumberFormat="1" applyFont="1" applyAlignment="1">
      <alignment horizontal="right" wrapText="1"/>
    </xf>
    <xf numFmtId="0" fontId="15" fillId="2" borderId="0" xfId="0" applyFont="1" applyFill="1" applyAlignment="1">
      <alignment horizontal="left" vertical="center" wrapText="1"/>
    </xf>
    <xf numFmtId="0" fontId="15" fillId="0" borderId="0" xfId="0" applyFont="1" applyAlignment="1">
      <alignment horizontal="center" vertical="center" wrapText="1"/>
    </xf>
    <xf numFmtId="0" fontId="15" fillId="0" borderId="20" xfId="0" applyFont="1" applyBorder="1" applyAlignment="1">
      <alignment vertical="center" wrapText="1"/>
    </xf>
    <xf numFmtId="3" fontId="15" fillId="0" borderId="0" xfId="0" applyNumberFormat="1" applyFont="1" applyAlignment="1">
      <alignment vertical="center" wrapText="1"/>
    </xf>
    <xf numFmtId="0" fontId="14" fillId="0" borderId="0" xfId="0" applyFont="1" applyAlignment="1">
      <alignment vertical="center" wrapText="1"/>
    </xf>
    <xf numFmtId="0" fontId="15" fillId="0" borderId="25" xfId="0" applyFont="1" applyBorder="1" applyAlignment="1">
      <alignment vertical="center" wrapText="1"/>
    </xf>
    <xf numFmtId="4" fontId="15" fillId="0" borderId="0" xfId="0" applyNumberFormat="1" applyFont="1" applyAlignment="1">
      <alignment vertical="center" wrapText="1"/>
    </xf>
    <xf numFmtId="164" fontId="15" fillId="0" borderId="0" xfId="0" applyNumberFormat="1" applyFont="1" applyAlignment="1">
      <alignment vertical="center" wrapText="1"/>
    </xf>
    <xf numFmtId="3" fontId="14" fillId="0" borderId="0" xfId="0" applyNumberFormat="1" applyFont="1" applyAlignment="1">
      <alignment vertical="center" wrapText="1"/>
    </xf>
    <xf numFmtId="0" fontId="15" fillId="0" borderId="20" xfId="0" applyFont="1" applyBorder="1" applyAlignment="1">
      <alignment horizontal="center" vertical="center"/>
    </xf>
    <xf numFmtId="168" fontId="15" fillId="0" borderId="0" xfId="0" applyNumberFormat="1" applyFont="1" applyAlignment="1">
      <alignment vertical="center" wrapText="1"/>
    </xf>
    <xf numFmtId="0" fontId="15" fillId="0" borderId="23" xfId="0" applyFont="1" applyBorder="1" applyAlignment="1">
      <alignment vertical="center" wrapText="1"/>
    </xf>
    <xf numFmtId="0" fontId="15" fillId="0" borderId="22" xfId="0" applyFont="1" applyBorder="1" applyAlignment="1">
      <alignment vertical="center" wrapText="1"/>
    </xf>
    <xf numFmtId="3" fontId="15" fillId="0" borderId="22" xfId="0" applyNumberFormat="1" applyFont="1" applyBorder="1" applyAlignment="1">
      <alignment vertical="center" wrapText="1"/>
    </xf>
    <xf numFmtId="3" fontId="15" fillId="0" borderId="22"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15" fillId="0" borderId="26" xfId="0" applyFont="1" applyBorder="1" applyAlignment="1">
      <alignment vertical="center" wrapText="1"/>
    </xf>
    <xf numFmtId="0" fontId="19" fillId="0" borderId="0" xfId="0" applyFont="1" applyAlignment="1">
      <alignment vertical="center" wrapText="1"/>
    </xf>
    <xf numFmtId="4" fontId="19" fillId="0" borderId="0" xfId="0" applyNumberFormat="1" applyFont="1" applyAlignment="1">
      <alignment vertical="center" wrapText="1"/>
    </xf>
    <xf numFmtId="0" fontId="15" fillId="4" borderId="0" xfId="0" applyFont="1" applyFill="1" applyAlignment="1">
      <alignment horizontal="right" vertical="center" wrapText="1"/>
    </xf>
    <xf numFmtId="0" fontId="15" fillId="4" borderId="0" xfId="0" applyFont="1" applyFill="1" applyAlignment="1">
      <alignment vertical="center" wrapText="1"/>
    </xf>
    <xf numFmtId="0" fontId="15" fillId="0" borderId="0" xfId="0" applyFont="1" applyAlignment="1">
      <alignment horizontal="right" wrapText="1"/>
    </xf>
    <xf numFmtId="0" fontId="15" fillId="0" borderId="0" xfId="0" applyFont="1" applyAlignment="1">
      <alignment horizontal="left" wrapText="1"/>
    </xf>
    <xf numFmtId="0" fontId="15" fillId="0" borderId="0" xfId="0" applyFont="1" applyAlignment="1">
      <alignment horizontal="left" vertical="center" wrapText="1"/>
    </xf>
    <xf numFmtId="0" fontId="15" fillId="0" borderId="0" xfId="0" applyFont="1" applyAlignment="1">
      <alignment horizontal="left"/>
    </xf>
    <xf numFmtId="3" fontId="14" fillId="0" borderId="1" xfId="0" applyNumberFormat="1" applyFont="1" applyBorder="1" applyAlignment="1">
      <alignment vertical="center" wrapText="1"/>
    </xf>
    <xf numFmtId="3" fontId="14" fillId="0" borderId="1" xfId="0" applyNumberFormat="1" applyFont="1" applyBorder="1" applyAlignment="1">
      <alignment horizontal="center" vertical="center" wrapText="1"/>
    </xf>
    <xf numFmtId="3" fontId="15" fillId="0" borderId="1" xfId="0" applyNumberFormat="1" applyFont="1" applyBorder="1" applyAlignment="1">
      <alignment vertical="center" wrapText="1"/>
    </xf>
    <xf numFmtId="3" fontId="18" fillId="0" borderId="1" xfId="0" applyNumberFormat="1" applyFont="1" applyBorder="1" applyAlignment="1">
      <alignment horizontal="center" vertical="center" wrapText="1"/>
    </xf>
    <xf numFmtId="0" fontId="14" fillId="0" borderId="27" xfId="0" applyFont="1" applyBorder="1" applyAlignment="1">
      <alignment vertical="center" wrapText="1"/>
    </xf>
    <xf numFmtId="0" fontId="14" fillId="0" borderId="17" xfId="0" applyFont="1" applyBorder="1" applyAlignment="1">
      <alignment vertical="center" wrapText="1"/>
    </xf>
    <xf numFmtId="3" fontId="14" fillId="0" borderId="17" xfId="0" applyNumberFormat="1" applyFont="1" applyBorder="1" applyAlignment="1">
      <alignment vertical="center" wrapText="1"/>
    </xf>
    <xf numFmtId="3" fontId="14" fillId="0" borderId="17"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4" fontId="14" fillId="0" borderId="0" xfId="0" applyNumberFormat="1" applyFont="1" applyAlignment="1">
      <alignment vertical="center" wrapText="1"/>
    </xf>
    <xf numFmtId="0" fontId="15" fillId="0" borderId="20" xfId="0" applyFont="1" applyBorder="1" applyAlignment="1">
      <alignment horizontal="center" wrapText="1"/>
    </xf>
    <xf numFmtId="3" fontId="15" fillId="0" borderId="0" xfId="0" applyNumberFormat="1" applyFont="1" applyAlignment="1">
      <alignment horizontal="center" wrapText="1"/>
    </xf>
    <xf numFmtId="0" fontId="15" fillId="0" borderId="18" xfId="0" applyFont="1" applyBorder="1" applyAlignment="1">
      <alignment vertical="center" wrapText="1"/>
    </xf>
    <xf numFmtId="3" fontId="15" fillId="0" borderId="25" xfId="0" applyNumberFormat="1" applyFont="1" applyBorder="1" applyAlignment="1">
      <alignment vertical="center" wrapText="1"/>
    </xf>
    <xf numFmtId="3" fontId="15" fillId="0" borderId="25" xfId="0" applyNumberFormat="1" applyFont="1" applyBorder="1" applyAlignment="1">
      <alignment horizontal="center" vertical="center" wrapText="1"/>
    </xf>
    <xf numFmtId="0" fontId="16" fillId="0" borderId="0" xfId="0" applyFont="1" applyAlignment="1">
      <alignment vertical="center"/>
    </xf>
    <xf numFmtId="0" fontId="15" fillId="0" borderId="0" xfId="0" applyFont="1" applyAlignment="1">
      <alignment horizontal="center" vertical="center"/>
    </xf>
    <xf numFmtId="3" fontId="6" fillId="0" borderId="0" xfId="0" applyNumberFormat="1" applyFont="1"/>
    <xf numFmtId="0" fontId="2" fillId="2" borderId="28" xfId="0" applyFont="1" applyFill="1" applyBorder="1" applyAlignment="1">
      <alignment horizontal="center" vertical="center" wrapText="1"/>
    </xf>
    <xf numFmtId="0" fontId="6" fillId="0" borderId="29" xfId="0" applyFont="1" applyBorder="1"/>
    <xf numFmtId="0" fontId="6" fillId="0" borderId="30" xfId="0" applyFont="1" applyBorder="1"/>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tabSelected="1" zoomScale="80" zoomScaleNormal="80" workbookViewId="0">
      <pane xSplit="3" ySplit="4" topLeftCell="D5" activePane="bottomRight" state="frozen"/>
      <selection pane="topRight" activeCell="D1" sqref="D1"/>
      <selection pane="bottomLeft" activeCell="A5" sqref="A5"/>
      <selection pane="bottomRight" activeCell="B1" sqref="B1"/>
    </sheetView>
  </sheetViews>
  <sheetFormatPr defaultColWidth="14.44140625" defaultRowHeight="15" customHeight="1" x14ac:dyDescent="0.3"/>
  <cols>
    <col min="1" max="1" width="5.44140625" customWidth="1"/>
    <col min="2" max="2" width="6" customWidth="1"/>
    <col min="3" max="3" width="5" customWidth="1"/>
    <col min="4" max="4" width="16.109375" customWidth="1"/>
    <col min="5" max="5" width="13.6640625" customWidth="1"/>
    <col min="6" max="6" width="14" customWidth="1"/>
    <col min="7" max="7" width="56.6640625" customWidth="1"/>
    <col min="8" max="8" width="10.6640625" customWidth="1"/>
    <col min="9" max="9" width="8.5546875" customWidth="1"/>
    <col min="10" max="10" width="21" customWidth="1"/>
    <col min="11" max="11" width="13.33203125" customWidth="1"/>
    <col min="12" max="12" width="15.88671875" customWidth="1"/>
    <col min="13" max="23" width="10.6640625" hidden="1" customWidth="1"/>
    <col min="24" max="24" width="15.6640625" hidden="1" customWidth="1"/>
    <col min="25" max="25" width="10.6640625" hidden="1" customWidth="1"/>
    <col min="26" max="26" width="27.33203125" hidden="1" customWidth="1"/>
    <col min="27" max="27" width="27.33203125" customWidth="1"/>
    <col min="28" max="28" width="8.33203125" customWidth="1"/>
    <col min="30" max="31" width="18.6640625" customWidth="1"/>
    <col min="32" max="32" width="28.88671875" customWidth="1"/>
  </cols>
  <sheetData>
    <row r="1" spans="1:32" ht="14.25" customHeight="1" x14ac:dyDescent="0.3">
      <c r="A1" s="1"/>
      <c r="B1" s="2" t="s">
        <v>2183</v>
      </c>
      <c r="C1" s="3"/>
      <c r="D1" s="4"/>
      <c r="E1" s="4"/>
      <c r="F1" s="4"/>
      <c r="G1" s="5"/>
      <c r="H1" s="3"/>
      <c r="I1" s="6"/>
      <c r="J1" s="5"/>
      <c r="K1" s="7">
        <f>SUM(K5:K328)</f>
        <v>46884770</v>
      </c>
      <c r="L1" s="7">
        <f>SUM(L5:L328)</f>
        <v>12110200</v>
      </c>
      <c r="M1" s="8"/>
      <c r="N1" s="9"/>
      <c r="O1" s="8"/>
      <c r="P1" s="8"/>
      <c r="Q1" s="10"/>
      <c r="R1" s="8"/>
      <c r="S1" s="8"/>
      <c r="T1" s="8"/>
      <c r="U1" s="8"/>
      <c r="V1" s="11"/>
      <c r="W1" s="5"/>
      <c r="X1" s="5"/>
      <c r="Y1" s="5"/>
      <c r="Z1" s="8"/>
      <c r="AA1" s="1"/>
      <c r="AB1" s="1"/>
      <c r="AC1" s="12"/>
      <c r="AD1" s="1"/>
      <c r="AE1" s="1"/>
    </row>
    <row r="2" spans="1:32" ht="14.25" customHeight="1" x14ac:dyDescent="0.3">
      <c r="A2" s="1"/>
      <c r="B2" s="13"/>
      <c r="C2" s="14"/>
      <c r="D2" s="4"/>
      <c r="E2" s="4"/>
      <c r="F2" s="5"/>
      <c r="G2" s="5"/>
      <c r="H2" s="15"/>
      <c r="I2" s="16"/>
      <c r="J2" s="5"/>
      <c r="K2" s="17"/>
      <c r="L2" s="18"/>
      <c r="M2" s="19"/>
      <c r="N2" s="19"/>
      <c r="O2" s="19"/>
      <c r="P2" s="20"/>
      <c r="Q2" s="17"/>
      <c r="R2" s="19"/>
      <c r="S2" s="19"/>
      <c r="T2" s="19"/>
      <c r="U2" s="20"/>
      <c r="V2" s="21"/>
      <c r="W2" s="5"/>
      <c r="X2" s="5"/>
      <c r="Y2" s="5"/>
      <c r="Z2" s="22"/>
      <c r="AA2" s="1"/>
      <c r="AB2" s="1"/>
      <c r="AC2" s="12"/>
      <c r="AD2" s="1"/>
      <c r="AE2" s="1"/>
    </row>
    <row r="3" spans="1:32" ht="26.25" customHeight="1" x14ac:dyDescent="0.3">
      <c r="A3" s="1"/>
      <c r="B3" s="8"/>
      <c r="C3" s="8"/>
      <c r="D3" s="8"/>
      <c r="E3" s="8"/>
      <c r="F3" s="8"/>
      <c r="G3" s="8"/>
      <c r="H3" s="23"/>
      <c r="I3" s="24"/>
      <c r="J3" s="8"/>
      <c r="K3" s="124" t="s">
        <v>2184</v>
      </c>
      <c r="L3" s="125"/>
      <c r="M3" s="125"/>
      <c r="N3" s="125"/>
      <c r="O3" s="125"/>
      <c r="P3" s="126"/>
      <c r="Q3" s="124" t="s">
        <v>2185</v>
      </c>
      <c r="R3" s="125"/>
      <c r="S3" s="125"/>
      <c r="T3" s="125"/>
      <c r="U3" s="126"/>
      <c r="V3" s="25"/>
      <c r="W3" s="8"/>
      <c r="X3" s="8"/>
      <c r="Y3" s="8"/>
      <c r="Z3" s="26"/>
      <c r="AA3" s="1"/>
      <c r="AB3" s="1"/>
      <c r="AC3" s="12"/>
      <c r="AD3" s="1"/>
      <c r="AE3" s="1"/>
    </row>
    <row r="4" spans="1:32" ht="14.25" customHeight="1" x14ac:dyDescent="0.3">
      <c r="A4" s="27" t="s">
        <v>2186</v>
      </c>
      <c r="B4" s="28" t="s">
        <v>2187</v>
      </c>
      <c r="C4" s="29" t="s">
        <v>2188</v>
      </c>
      <c r="D4" s="30" t="s">
        <v>2189</v>
      </c>
      <c r="E4" s="30" t="s">
        <v>2190</v>
      </c>
      <c r="F4" s="30" t="s">
        <v>2191</v>
      </c>
      <c r="G4" s="30" t="s">
        <v>2192</v>
      </c>
      <c r="H4" s="31" t="s">
        <v>2193</v>
      </c>
      <c r="I4" s="32" t="s">
        <v>2194</v>
      </c>
      <c r="J4" s="32" t="s">
        <v>2195</v>
      </c>
      <c r="K4" s="32" t="s">
        <v>2196</v>
      </c>
      <c r="L4" s="32" t="s">
        <v>2197</v>
      </c>
      <c r="M4" s="33" t="s">
        <v>2198</v>
      </c>
      <c r="N4" s="33" t="s">
        <v>2199</v>
      </c>
      <c r="O4" s="33" t="s">
        <v>2200</v>
      </c>
      <c r="P4" s="33" t="s">
        <v>2201</v>
      </c>
      <c r="Q4" s="33" t="s">
        <v>2202</v>
      </c>
      <c r="R4" s="33" t="s">
        <v>2198</v>
      </c>
      <c r="S4" s="33" t="s">
        <v>2199</v>
      </c>
      <c r="T4" s="33" t="s">
        <v>2200</v>
      </c>
      <c r="U4" s="33" t="s">
        <v>2201</v>
      </c>
      <c r="V4" s="33" t="s">
        <v>2202</v>
      </c>
      <c r="W4" s="33" t="s">
        <v>2203</v>
      </c>
      <c r="X4" s="33" t="s">
        <v>2204</v>
      </c>
      <c r="Y4" s="33" t="s">
        <v>2205</v>
      </c>
      <c r="Z4" s="33" t="s">
        <v>2206</v>
      </c>
      <c r="AA4" s="34" t="s">
        <v>2207</v>
      </c>
      <c r="AB4" s="34" t="s">
        <v>2208</v>
      </c>
      <c r="AC4" s="35" t="s">
        <v>2209</v>
      </c>
      <c r="AD4" s="36" t="s">
        <v>2210</v>
      </c>
      <c r="AE4" s="37" t="s">
        <v>2211</v>
      </c>
      <c r="AF4" s="56" t="s">
        <v>2136</v>
      </c>
    </row>
    <row r="5" spans="1:32" ht="51.75" customHeight="1" x14ac:dyDescent="0.3">
      <c r="A5" s="1">
        <v>1</v>
      </c>
      <c r="B5" s="38">
        <v>6001</v>
      </c>
      <c r="C5" s="1" t="s">
        <v>2212</v>
      </c>
      <c r="D5" s="1" t="s">
        <v>2213</v>
      </c>
      <c r="E5" s="1" t="s">
        <v>2214</v>
      </c>
      <c r="F5" s="1" t="s">
        <v>2215</v>
      </c>
      <c r="G5" s="1" t="s">
        <v>2216</v>
      </c>
      <c r="H5" s="1" t="s">
        <v>2217</v>
      </c>
      <c r="I5" s="12" t="s">
        <v>2218</v>
      </c>
      <c r="J5" s="1" t="s">
        <v>2219</v>
      </c>
      <c r="K5" s="1">
        <v>0</v>
      </c>
      <c r="L5" s="1">
        <f t="shared" ref="L5:L16" si="0">K5*AC5</f>
        <v>0</v>
      </c>
      <c r="M5" s="1"/>
      <c r="N5" s="1" t="s">
        <v>2220</v>
      </c>
      <c r="O5" s="1"/>
      <c r="P5" s="1"/>
      <c r="Q5" s="1"/>
      <c r="R5" s="1"/>
      <c r="S5" s="1"/>
      <c r="T5" s="1" t="s">
        <v>2221</v>
      </c>
      <c r="U5" s="1" t="s">
        <v>2222</v>
      </c>
      <c r="V5" s="1" t="s">
        <v>2223</v>
      </c>
      <c r="W5" s="1">
        <v>6016</v>
      </c>
      <c r="X5" s="1" t="s">
        <v>2224</v>
      </c>
      <c r="Y5" s="1"/>
      <c r="Z5" s="1" t="s">
        <v>2225</v>
      </c>
      <c r="AA5" s="1" t="s">
        <v>2226</v>
      </c>
      <c r="AB5" s="1"/>
      <c r="AC5" s="39">
        <v>0</v>
      </c>
      <c r="AD5" s="40" t="s">
        <v>2227</v>
      </c>
      <c r="AE5" s="1"/>
    </row>
    <row r="6" spans="1:32" ht="51.75" customHeight="1" x14ac:dyDescent="0.3">
      <c r="A6" s="1">
        <v>2</v>
      </c>
      <c r="B6" s="38">
        <v>6002</v>
      </c>
      <c r="C6" s="1" t="s">
        <v>2212</v>
      </c>
      <c r="D6" s="1" t="s">
        <v>2213</v>
      </c>
      <c r="E6" s="1" t="s">
        <v>2214</v>
      </c>
      <c r="F6" s="1" t="s">
        <v>2228</v>
      </c>
      <c r="G6" s="1" t="s">
        <v>2229</v>
      </c>
      <c r="H6" s="1" t="s">
        <v>2217</v>
      </c>
      <c r="I6" s="12" t="s">
        <v>2218</v>
      </c>
      <c r="J6" s="1" t="s">
        <v>2230</v>
      </c>
      <c r="K6" s="1">
        <v>0</v>
      </c>
      <c r="L6" s="12">
        <f t="shared" si="0"/>
        <v>0</v>
      </c>
      <c r="M6" s="1"/>
      <c r="N6" s="1" t="s">
        <v>2220</v>
      </c>
      <c r="O6" s="1"/>
      <c r="P6" s="1"/>
      <c r="Q6" s="1"/>
      <c r="R6" s="1"/>
      <c r="S6" s="1"/>
      <c r="T6" s="1"/>
      <c r="U6" s="1" t="s">
        <v>2231</v>
      </c>
      <c r="V6" s="1" t="s">
        <v>2232</v>
      </c>
      <c r="W6" s="1">
        <v>6016</v>
      </c>
      <c r="X6" s="1" t="s">
        <v>2224</v>
      </c>
      <c r="Y6" s="1" t="s">
        <v>2233</v>
      </c>
      <c r="Z6" s="1" t="s">
        <v>2225</v>
      </c>
      <c r="AA6" s="1"/>
      <c r="AB6" s="1"/>
      <c r="AC6" s="39">
        <v>0</v>
      </c>
      <c r="AD6" s="40" t="s">
        <v>2234</v>
      </c>
      <c r="AE6" s="1"/>
    </row>
    <row r="7" spans="1:32" ht="51.75" customHeight="1" x14ac:dyDescent="0.3">
      <c r="A7" s="1">
        <v>3</v>
      </c>
      <c r="B7" s="38">
        <v>6003</v>
      </c>
      <c r="C7" s="1" t="s">
        <v>2188</v>
      </c>
      <c r="D7" s="1" t="s">
        <v>2213</v>
      </c>
      <c r="E7" s="1" t="s">
        <v>2235</v>
      </c>
      <c r="F7" s="1" t="s">
        <v>2236</v>
      </c>
      <c r="G7" s="1" t="s">
        <v>2237</v>
      </c>
      <c r="H7" s="1" t="s">
        <v>2217</v>
      </c>
      <c r="I7" s="12" t="s">
        <v>2218</v>
      </c>
      <c r="J7" s="1" t="s">
        <v>2238</v>
      </c>
      <c r="K7" s="1">
        <v>0</v>
      </c>
      <c r="L7" s="12">
        <f t="shared" si="0"/>
        <v>0</v>
      </c>
      <c r="M7" s="1" t="s">
        <v>2239</v>
      </c>
      <c r="N7" s="1" t="s">
        <v>2240</v>
      </c>
      <c r="O7" s="1" t="s">
        <v>2221</v>
      </c>
      <c r="P7" s="1" t="s">
        <v>2241</v>
      </c>
      <c r="Q7" s="1"/>
      <c r="R7" s="1" t="s">
        <v>2239</v>
      </c>
      <c r="S7" s="1" t="s">
        <v>2240</v>
      </c>
      <c r="T7" s="1" t="s">
        <v>2221</v>
      </c>
      <c r="U7" s="1" t="s">
        <v>2242</v>
      </c>
      <c r="V7" s="1"/>
      <c r="W7" s="1">
        <v>6016</v>
      </c>
      <c r="X7" s="1" t="s">
        <v>2224</v>
      </c>
      <c r="Y7" s="1" t="s">
        <v>2243</v>
      </c>
      <c r="Z7" s="1" t="s">
        <v>2225</v>
      </c>
      <c r="AA7" s="1" t="s">
        <v>2244</v>
      </c>
      <c r="AB7" s="1">
        <v>4001</v>
      </c>
      <c r="AC7" s="39">
        <v>0</v>
      </c>
      <c r="AD7" s="40" t="s">
        <v>2245</v>
      </c>
      <c r="AE7" s="1"/>
    </row>
    <row r="8" spans="1:32" ht="51.75" customHeight="1" x14ac:dyDescent="0.3">
      <c r="A8" s="1">
        <v>4</v>
      </c>
      <c r="B8" s="38">
        <v>6004</v>
      </c>
      <c r="C8" s="1" t="s">
        <v>2212</v>
      </c>
      <c r="D8" s="1" t="s">
        <v>2213</v>
      </c>
      <c r="E8" s="1" t="s">
        <v>2235</v>
      </c>
      <c r="F8" s="1" t="s">
        <v>2246</v>
      </c>
      <c r="G8" s="1" t="s">
        <v>2247</v>
      </c>
      <c r="H8" s="1" t="s">
        <v>2248</v>
      </c>
      <c r="I8" s="12" t="s">
        <v>2218</v>
      </c>
      <c r="J8" s="1"/>
      <c r="K8" s="1">
        <v>0</v>
      </c>
      <c r="L8" s="12">
        <f t="shared" si="0"/>
        <v>0</v>
      </c>
      <c r="M8" s="1"/>
      <c r="N8" s="1"/>
      <c r="O8" s="1"/>
      <c r="P8" s="1"/>
      <c r="Q8" s="1"/>
      <c r="R8" s="1"/>
      <c r="S8" s="1" t="s">
        <v>2220</v>
      </c>
      <c r="T8" s="1"/>
      <c r="U8" s="1"/>
      <c r="V8" s="1"/>
      <c r="W8" s="1">
        <v>6016</v>
      </c>
      <c r="X8" s="1" t="s">
        <v>2224</v>
      </c>
      <c r="Y8" s="1"/>
      <c r="Z8" s="1" t="s">
        <v>2225</v>
      </c>
      <c r="AA8" s="1"/>
      <c r="AB8" s="1"/>
      <c r="AC8" s="39">
        <v>0</v>
      </c>
      <c r="AD8" s="40" t="s">
        <v>2234</v>
      </c>
      <c r="AE8" s="1"/>
    </row>
    <row r="9" spans="1:32" ht="51.75" customHeight="1" x14ac:dyDescent="0.3">
      <c r="A9" s="1">
        <v>5</v>
      </c>
      <c r="B9" s="38">
        <v>6005</v>
      </c>
      <c r="C9" s="1" t="s">
        <v>2212</v>
      </c>
      <c r="D9" s="1" t="s">
        <v>2213</v>
      </c>
      <c r="E9" s="1" t="s">
        <v>2249</v>
      </c>
      <c r="F9" s="1" t="s">
        <v>2228</v>
      </c>
      <c r="G9" s="1" t="s">
        <v>2250</v>
      </c>
      <c r="H9" s="1" t="s">
        <v>2217</v>
      </c>
      <c r="I9" s="12" t="s">
        <v>2251</v>
      </c>
      <c r="J9" s="1" t="s">
        <v>2252</v>
      </c>
      <c r="K9" s="41">
        <v>1576370</v>
      </c>
      <c r="L9" s="12">
        <f t="shared" si="0"/>
        <v>0</v>
      </c>
      <c r="M9" s="1"/>
      <c r="N9" s="1"/>
      <c r="O9" s="1" t="s">
        <v>2253</v>
      </c>
      <c r="P9" s="1" t="s">
        <v>2242</v>
      </c>
      <c r="Q9" s="1"/>
      <c r="R9" s="1"/>
      <c r="S9" s="1"/>
      <c r="T9" s="1"/>
      <c r="U9" s="1"/>
      <c r="V9" s="1"/>
      <c r="W9" s="1" t="s">
        <v>2254</v>
      </c>
      <c r="X9" s="1" t="s">
        <v>2224</v>
      </c>
      <c r="Y9" s="1"/>
      <c r="Z9" s="1" t="s">
        <v>2225</v>
      </c>
      <c r="AA9" s="1" t="s">
        <v>2255</v>
      </c>
      <c r="AB9" s="1"/>
      <c r="AC9" s="39">
        <v>0</v>
      </c>
      <c r="AD9" s="40" t="s">
        <v>2256</v>
      </c>
      <c r="AE9" s="1" t="s">
        <v>2257</v>
      </c>
    </row>
    <row r="10" spans="1:32" ht="51.75" customHeight="1" x14ac:dyDescent="0.3">
      <c r="A10" s="1">
        <v>6</v>
      </c>
      <c r="B10" s="38">
        <v>6006</v>
      </c>
      <c r="C10" s="1" t="s">
        <v>2212</v>
      </c>
      <c r="D10" s="1" t="s">
        <v>2213</v>
      </c>
      <c r="E10" s="1" t="s">
        <v>2249</v>
      </c>
      <c r="F10" s="1" t="s">
        <v>2258</v>
      </c>
      <c r="G10" s="1" t="s">
        <v>2259</v>
      </c>
      <c r="H10" s="1" t="s">
        <v>2217</v>
      </c>
      <c r="I10" s="12" t="s">
        <v>2251</v>
      </c>
      <c r="J10" s="1" t="s">
        <v>2252</v>
      </c>
      <c r="K10" s="1">
        <v>0</v>
      </c>
      <c r="L10" s="12">
        <f t="shared" si="0"/>
        <v>0</v>
      </c>
      <c r="M10" s="1" t="s">
        <v>2239</v>
      </c>
      <c r="N10" s="1"/>
      <c r="O10" s="1" t="s">
        <v>2221</v>
      </c>
      <c r="P10" s="1" t="s">
        <v>2260</v>
      </c>
      <c r="Q10" s="1"/>
      <c r="R10" s="1"/>
      <c r="S10" s="1"/>
      <c r="T10" s="1"/>
      <c r="U10" s="1"/>
      <c r="V10" s="1"/>
      <c r="W10" s="1" t="s">
        <v>2261</v>
      </c>
      <c r="X10" s="1"/>
      <c r="Y10" s="1"/>
      <c r="Z10" s="1" t="s">
        <v>2225</v>
      </c>
      <c r="AA10" s="1" t="s">
        <v>2262</v>
      </c>
      <c r="AB10" s="1"/>
      <c r="AC10" s="39">
        <v>0</v>
      </c>
      <c r="AD10" s="40" t="s">
        <v>2263</v>
      </c>
      <c r="AE10" s="1" t="s">
        <v>2257</v>
      </c>
    </row>
    <row r="11" spans="1:32" ht="51.75" customHeight="1" x14ac:dyDescent="0.3">
      <c r="A11" s="1">
        <v>7</v>
      </c>
      <c r="B11" s="38">
        <v>6007</v>
      </c>
      <c r="C11" s="1" t="s">
        <v>2188</v>
      </c>
      <c r="D11" s="1" t="s">
        <v>2213</v>
      </c>
      <c r="E11" s="1" t="s">
        <v>2249</v>
      </c>
      <c r="F11" s="1" t="s">
        <v>2264</v>
      </c>
      <c r="G11" s="1" t="s">
        <v>2265</v>
      </c>
      <c r="H11" s="1" t="s">
        <v>2217</v>
      </c>
      <c r="I11" s="12" t="s">
        <v>2251</v>
      </c>
      <c r="J11" s="1" t="s">
        <v>2252</v>
      </c>
      <c r="K11" s="1">
        <v>0</v>
      </c>
      <c r="L11" s="12">
        <f t="shared" si="0"/>
        <v>0</v>
      </c>
      <c r="M11" s="1" t="s">
        <v>2239</v>
      </c>
      <c r="N11" s="1" t="s">
        <v>2266</v>
      </c>
      <c r="O11" s="1" t="s">
        <v>2253</v>
      </c>
      <c r="P11" s="1" t="s">
        <v>2232</v>
      </c>
      <c r="Q11" s="1"/>
      <c r="R11" s="1" t="s">
        <v>2239</v>
      </c>
      <c r="S11" s="1"/>
      <c r="T11" s="1" t="s">
        <v>2253</v>
      </c>
      <c r="U11" s="1" t="s">
        <v>2260</v>
      </c>
      <c r="V11" s="1"/>
      <c r="W11" s="1">
        <v>0</v>
      </c>
      <c r="X11" s="1" t="s">
        <v>2267</v>
      </c>
      <c r="Y11" s="1"/>
      <c r="Z11" s="1" t="s">
        <v>2225</v>
      </c>
      <c r="AA11" s="1" t="s">
        <v>2268</v>
      </c>
      <c r="AB11" s="1"/>
      <c r="AC11" s="39">
        <v>0</v>
      </c>
      <c r="AD11" s="40" t="s">
        <v>2269</v>
      </c>
      <c r="AE11" s="1" t="s">
        <v>2257</v>
      </c>
    </row>
    <row r="12" spans="1:32" ht="51.75" customHeight="1" x14ac:dyDescent="0.3">
      <c r="A12" s="1">
        <v>8</v>
      </c>
      <c r="B12" s="38">
        <v>6012</v>
      </c>
      <c r="C12" s="1" t="s">
        <v>2212</v>
      </c>
      <c r="D12" s="1" t="s">
        <v>2213</v>
      </c>
      <c r="E12" s="1" t="s">
        <v>2235</v>
      </c>
      <c r="F12" s="1" t="s">
        <v>2270</v>
      </c>
      <c r="G12" s="1" t="s">
        <v>2271</v>
      </c>
      <c r="H12" s="1" t="s">
        <v>2217</v>
      </c>
      <c r="I12" s="12" t="s">
        <v>2218</v>
      </c>
      <c r="J12" s="1" t="s">
        <v>2230</v>
      </c>
      <c r="K12" s="1">
        <v>0</v>
      </c>
      <c r="L12" s="12">
        <f t="shared" si="0"/>
        <v>0</v>
      </c>
      <c r="M12" s="1"/>
      <c r="N12" s="1" t="s">
        <v>2272</v>
      </c>
      <c r="O12" s="1" t="s">
        <v>2253</v>
      </c>
      <c r="P12" s="1" t="s">
        <v>2220</v>
      </c>
      <c r="Q12" s="1"/>
      <c r="R12" s="1"/>
      <c r="S12" s="1"/>
      <c r="T12" s="1"/>
      <c r="U12" s="1"/>
      <c r="V12" s="1"/>
      <c r="W12" s="1">
        <v>6021</v>
      </c>
      <c r="X12" s="1"/>
      <c r="Y12" s="1"/>
      <c r="Z12" s="1" t="s">
        <v>2225</v>
      </c>
      <c r="AA12" s="1"/>
      <c r="AB12" s="1"/>
      <c r="AC12" s="39">
        <v>0</v>
      </c>
      <c r="AD12" s="40" t="s">
        <v>2234</v>
      </c>
      <c r="AE12" s="1"/>
    </row>
    <row r="13" spans="1:32" ht="51.75" customHeight="1" x14ac:dyDescent="0.3">
      <c r="A13" s="1">
        <v>9</v>
      </c>
      <c r="B13" s="38">
        <v>6014</v>
      </c>
      <c r="C13" s="1" t="s">
        <v>2212</v>
      </c>
      <c r="D13" s="1" t="s">
        <v>2213</v>
      </c>
      <c r="E13" s="1" t="s">
        <v>2235</v>
      </c>
      <c r="F13" s="1" t="s">
        <v>2228</v>
      </c>
      <c r="G13" s="1" t="s">
        <v>2273</v>
      </c>
      <c r="H13" s="1" t="s">
        <v>2217</v>
      </c>
      <c r="I13" s="12" t="s">
        <v>2218</v>
      </c>
      <c r="J13" s="1" t="s">
        <v>2230</v>
      </c>
      <c r="K13" s="1">
        <v>0</v>
      </c>
      <c r="L13" s="12">
        <f t="shared" si="0"/>
        <v>0</v>
      </c>
      <c r="M13" s="1"/>
      <c r="N13" s="1"/>
      <c r="O13" s="1" t="s">
        <v>2221</v>
      </c>
      <c r="P13" s="1"/>
      <c r="Q13" s="1"/>
      <c r="R13" s="1"/>
      <c r="S13" s="1" t="s">
        <v>2240</v>
      </c>
      <c r="T13" s="1"/>
      <c r="U13" s="1" t="s">
        <v>2231</v>
      </c>
      <c r="V13" s="1" t="s">
        <v>2232</v>
      </c>
      <c r="W13" s="1">
        <v>6016</v>
      </c>
      <c r="X13" s="1" t="s">
        <v>2224</v>
      </c>
      <c r="Y13" s="1" t="s">
        <v>2233</v>
      </c>
      <c r="Z13" s="1" t="s">
        <v>2225</v>
      </c>
      <c r="AA13" s="1" t="s">
        <v>2274</v>
      </c>
      <c r="AB13" s="1">
        <v>6021</v>
      </c>
      <c r="AC13" s="39">
        <v>0</v>
      </c>
      <c r="AD13" s="40" t="s">
        <v>2269</v>
      </c>
      <c r="AE13" s="1"/>
    </row>
    <row r="14" spans="1:32" ht="51.75" customHeight="1" x14ac:dyDescent="0.3">
      <c r="A14" s="1">
        <v>10</v>
      </c>
      <c r="B14" s="38">
        <v>6015</v>
      </c>
      <c r="C14" s="1" t="s">
        <v>2188</v>
      </c>
      <c r="D14" s="1" t="s">
        <v>2213</v>
      </c>
      <c r="E14" s="1" t="s">
        <v>2235</v>
      </c>
      <c r="F14" s="1" t="s">
        <v>2264</v>
      </c>
      <c r="G14" s="1" t="s">
        <v>2275</v>
      </c>
      <c r="H14" s="1" t="s">
        <v>2217</v>
      </c>
      <c r="I14" s="12" t="s">
        <v>2218</v>
      </c>
      <c r="J14" s="1" t="s">
        <v>2230</v>
      </c>
      <c r="K14" s="1">
        <v>0</v>
      </c>
      <c r="L14" s="12">
        <f t="shared" si="0"/>
        <v>0</v>
      </c>
      <c r="M14" s="1"/>
      <c r="N14" s="1" t="s">
        <v>2276</v>
      </c>
      <c r="O14" s="1" t="s">
        <v>2221</v>
      </c>
      <c r="P14" s="1" t="s">
        <v>2242</v>
      </c>
      <c r="Q14" s="1"/>
      <c r="R14" s="1"/>
      <c r="S14" s="1"/>
      <c r="T14" s="1" t="s">
        <v>2277</v>
      </c>
      <c r="U14" s="1"/>
      <c r="V14" s="1"/>
      <c r="W14" s="1"/>
      <c r="X14" s="1" t="s">
        <v>2224</v>
      </c>
      <c r="Y14" s="1"/>
      <c r="Z14" s="1" t="s">
        <v>2225</v>
      </c>
      <c r="AA14" s="1" t="s">
        <v>2278</v>
      </c>
      <c r="AB14" s="1"/>
      <c r="AC14" s="39">
        <v>0</v>
      </c>
      <c r="AD14" s="40" t="s">
        <v>2269</v>
      </c>
      <c r="AE14" s="1"/>
    </row>
    <row r="15" spans="1:32" ht="51.75" customHeight="1" x14ac:dyDescent="0.3">
      <c r="A15" s="1">
        <v>11</v>
      </c>
      <c r="B15" s="38">
        <v>6020</v>
      </c>
      <c r="C15" s="1" t="s">
        <v>2188</v>
      </c>
      <c r="D15" s="1" t="s">
        <v>2213</v>
      </c>
      <c r="E15" s="1" t="s">
        <v>2249</v>
      </c>
      <c r="F15" s="1" t="s">
        <v>2279</v>
      </c>
      <c r="G15" s="1" t="s">
        <v>2280</v>
      </c>
      <c r="H15" s="1" t="s">
        <v>2217</v>
      </c>
      <c r="I15" s="12" t="s">
        <v>2218</v>
      </c>
      <c r="J15" s="1" t="s">
        <v>2230</v>
      </c>
      <c r="K15" s="1">
        <v>0</v>
      </c>
      <c r="L15" s="12">
        <f t="shared" si="0"/>
        <v>0</v>
      </c>
      <c r="M15" s="1"/>
      <c r="N15" s="1"/>
      <c r="O15" s="1" t="s">
        <v>2221</v>
      </c>
      <c r="P15" s="1" t="s">
        <v>2242</v>
      </c>
      <c r="Q15" s="1"/>
      <c r="R15" s="1"/>
      <c r="S15" s="1"/>
      <c r="T15" s="1"/>
      <c r="U15" s="1"/>
      <c r="V15" s="1"/>
      <c r="W15" s="1">
        <v>0</v>
      </c>
      <c r="X15" s="1" t="s">
        <v>2281</v>
      </c>
      <c r="Y15" s="1"/>
      <c r="Z15" s="1" t="s">
        <v>2225</v>
      </c>
      <c r="AA15" s="1" t="s">
        <v>2278</v>
      </c>
      <c r="AB15" s="1"/>
      <c r="AC15" s="39">
        <v>0</v>
      </c>
      <c r="AD15" s="40" t="s">
        <v>2234</v>
      </c>
      <c r="AE15" s="1"/>
    </row>
    <row r="16" spans="1:32" ht="51.75" customHeight="1" x14ac:dyDescent="0.3">
      <c r="A16" s="1">
        <v>12</v>
      </c>
      <c r="B16" s="38">
        <v>6021</v>
      </c>
      <c r="C16" s="1" t="s">
        <v>2188</v>
      </c>
      <c r="D16" s="1" t="s">
        <v>2213</v>
      </c>
      <c r="E16" s="1" t="s">
        <v>2249</v>
      </c>
      <c r="F16" s="1" t="s">
        <v>2282</v>
      </c>
      <c r="G16" s="1" t="s">
        <v>2283</v>
      </c>
      <c r="H16" s="1" t="s">
        <v>2217</v>
      </c>
      <c r="I16" s="12" t="s">
        <v>2284</v>
      </c>
      <c r="J16" s="1" t="s">
        <v>2285</v>
      </c>
      <c r="K16" s="1">
        <v>0</v>
      </c>
      <c r="L16" s="12">
        <f t="shared" si="0"/>
        <v>0</v>
      </c>
      <c r="M16" s="1"/>
      <c r="N16" s="1"/>
      <c r="O16" s="1" t="s">
        <v>2221</v>
      </c>
      <c r="P16" s="1"/>
      <c r="Q16" s="1"/>
      <c r="R16" s="1"/>
      <c r="S16" s="1" t="s">
        <v>2240</v>
      </c>
      <c r="T16" s="1"/>
      <c r="U16" s="1"/>
      <c r="V16" s="1"/>
      <c r="W16" s="1">
        <v>6016</v>
      </c>
      <c r="X16" s="1" t="s">
        <v>2286</v>
      </c>
      <c r="Y16" s="1" t="s">
        <v>2287</v>
      </c>
      <c r="Z16" s="1" t="s">
        <v>2225</v>
      </c>
      <c r="AA16" s="1" t="s">
        <v>2288</v>
      </c>
      <c r="AB16" s="1"/>
      <c r="AC16" s="39">
        <v>0</v>
      </c>
      <c r="AD16" s="40" t="s">
        <v>2289</v>
      </c>
      <c r="AE16" s="1"/>
    </row>
    <row r="17" spans="1:32" ht="51.75" customHeight="1" x14ac:dyDescent="0.3">
      <c r="A17" s="1">
        <v>13</v>
      </c>
      <c r="B17" s="38">
        <v>6022</v>
      </c>
      <c r="C17" s="1" t="s">
        <v>2212</v>
      </c>
      <c r="D17" s="1" t="s">
        <v>2213</v>
      </c>
      <c r="E17" s="1"/>
      <c r="F17" s="1" t="s">
        <v>2290</v>
      </c>
      <c r="G17" s="1" t="s">
        <v>2291</v>
      </c>
      <c r="H17" s="1" t="s">
        <v>2217</v>
      </c>
      <c r="I17" s="12" t="s">
        <v>2292</v>
      </c>
      <c r="J17" s="1" t="s">
        <v>2293</v>
      </c>
      <c r="K17" s="42" t="s">
        <v>2294</v>
      </c>
      <c r="L17" s="12" t="s">
        <v>2294</v>
      </c>
      <c r="M17" s="1"/>
      <c r="N17" s="1"/>
      <c r="O17" s="1"/>
      <c r="P17" s="1"/>
      <c r="Q17" s="1"/>
      <c r="R17" s="1"/>
      <c r="S17" s="1"/>
      <c r="T17" s="1"/>
      <c r="U17" s="1"/>
      <c r="V17" s="1"/>
      <c r="W17" s="1"/>
      <c r="X17" s="1"/>
      <c r="Y17" s="1"/>
      <c r="Z17" s="1"/>
      <c r="AA17" s="1" t="s">
        <v>2295</v>
      </c>
      <c r="AB17" s="1"/>
      <c r="AC17" s="39">
        <v>0</v>
      </c>
      <c r="AD17" s="40"/>
      <c r="AE17" s="1"/>
    </row>
    <row r="18" spans="1:32" ht="51.75" customHeight="1" x14ac:dyDescent="0.3">
      <c r="A18" s="1">
        <v>14</v>
      </c>
      <c r="B18" s="38">
        <v>6023</v>
      </c>
      <c r="C18" s="1" t="s">
        <v>2212</v>
      </c>
      <c r="D18" s="1" t="s">
        <v>2213</v>
      </c>
      <c r="E18" s="1"/>
      <c r="F18" s="1" t="s">
        <v>2290</v>
      </c>
      <c r="G18" s="1" t="s">
        <v>2296</v>
      </c>
      <c r="H18" s="1" t="s">
        <v>2217</v>
      </c>
      <c r="I18" s="12" t="s">
        <v>2292</v>
      </c>
      <c r="J18" s="1" t="s">
        <v>2293</v>
      </c>
      <c r="K18" s="41">
        <f>1.22*250000</f>
        <v>305000</v>
      </c>
      <c r="L18" s="41">
        <f t="shared" ref="L18:L80" si="1">K18*AC18</f>
        <v>305000</v>
      </c>
      <c r="M18" s="1"/>
      <c r="N18" s="1"/>
      <c r="O18" s="1"/>
      <c r="P18" s="1"/>
      <c r="Q18" s="1"/>
      <c r="R18" s="1"/>
      <c r="S18" s="1"/>
      <c r="T18" s="1"/>
      <c r="U18" s="1"/>
      <c r="V18" s="1"/>
      <c r="W18" s="1"/>
      <c r="X18" s="1"/>
      <c r="Y18" s="1"/>
      <c r="Z18" s="1"/>
      <c r="AB18" s="1"/>
      <c r="AC18" s="39">
        <v>1</v>
      </c>
      <c r="AD18" s="40"/>
      <c r="AE18" s="1" t="s">
        <v>2297</v>
      </c>
      <c r="AF18" s="56" t="s">
        <v>11</v>
      </c>
    </row>
    <row r="19" spans="1:32" ht="51.75" customHeight="1" x14ac:dyDescent="0.3">
      <c r="A19" s="1">
        <v>15</v>
      </c>
      <c r="B19" s="38">
        <v>6024</v>
      </c>
      <c r="C19" s="1" t="s">
        <v>2212</v>
      </c>
      <c r="D19" s="1" t="s">
        <v>2213</v>
      </c>
      <c r="E19" s="1"/>
      <c r="F19" s="1" t="s">
        <v>2290</v>
      </c>
      <c r="G19" s="1" t="s">
        <v>2298</v>
      </c>
      <c r="H19" s="1" t="s">
        <v>2217</v>
      </c>
      <c r="I19" s="12" t="s">
        <v>2292</v>
      </c>
      <c r="J19" s="1" t="s">
        <v>2293</v>
      </c>
      <c r="K19" s="41">
        <f>1.22*180000</f>
        <v>219600</v>
      </c>
      <c r="L19" s="41">
        <f t="shared" si="1"/>
        <v>219600</v>
      </c>
      <c r="M19" s="1"/>
      <c r="N19" s="1"/>
      <c r="O19" s="1"/>
      <c r="P19" s="1"/>
      <c r="Q19" s="1"/>
      <c r="R19" s="1"/>
      <c r="S19" s="1"/>
      <c r="T19" s="1"/>
      <c r="U19" s="1"/>
      <c r="V19" s="1"/>
      <c r="W19" s="1"/>
      <c r="X19" s="1"/>
      <c r="Y19" s="1"/>
      <c r="Z19" s="1"/>
      <c r="AA19" s="1"/>
      <c r="AB19" s="1"/>
      <c r="AC19" s="39">
        <v>1</v>
      </c>
      <c r="AD19" s="40"/>
      <c r="AE19" s="1" t="s">
        <v>2297</v>
      </c>
      <c r="AF19" s="56" t="s">
        <v>11</v>
      </c>
    </row>
    <row r="20" spans="1:32" ht="106.5" customHeight="1" x14ac:dyDescent="0.3">
      <c r="A20" s="1">
        <v>16</v>
      </c>
      <c r="B20" s="38">
        <v>6025</v>
      </c>
      <c r="C20" s="1" t="s">
        <v>2212</v>
      </c>
      <c r="D20" s="1" t="s">
        <v>2213</v>
      </c>
      <c r="E20" s="1"/>
      <c r="F20" s="1" t="s">
        <v>2290</v>
      </c>
      <c r="G20" s="1" t="s">
        <v>2299</v>
      </c>
      <c r="H20" s="1" t="s">
        <v>2217</v>
      </c>
      <c r="I20" s="12" t="s">
        <v>2292</v>
      </c>
      <c r="J20" s="1" t="s">
        <v>2293</v>
      </c>
      <c r="K20" s="41">
        <f>1.22*480000</f>
        <v>585600</v>
      </c>
      <c r="L20" s="41">
        <f t="shared" si="1"/>
        <v>585600</v>
      </c>
      <c r="M20" s="1"/>
      <c r="N20" s="1"/>
      <c r="O20" s="1"/>
      <c r="P20" s="1"/>
      <c r="Q20" s="1"/>
      <c r="R20" s="1"/>
      <c r="S20" s="1"/>
      <c r="T20" s="1"/>
      <c r="U20" s="1"/>
      <c r="V20" s="1"/>
      <c r="W20" s="1"/>
      <c r="X20" s="1"/>
      <c r="Y20" s="1"/>
      <c r="Z20" s="1"/>
      <c r="AA20" s="1" t="s">
        <v>1512</v>
      </c>
      <c r="AB20" s="1"/>
      <c r="AC20" s="39">
        <v>1</v>
      </c>
      <c r="AD20" s="40"/>
      <c r="AE20" s="1" t="s">
        <v>2297</v>
      </c>
      <c r="AF20" s="56" t="s">
        <v>11</v>
      </c>
    </row>
    <row r="21" spans="1:32" ht="51.75" customHeight="1" x14ac:dyDescent="0.3">
      <c r="A21" s="1">
        <v>17</v>
      </c>
      <c r="B21" s="38">
        <v>6026</v>
      </c>
      <c r="C21" s="1" t="s">
        <v>2212</v>
      </c>
      <c r="D21" s="1" t="s">
        <v>2213</v>
      </c>
      <c r="E21" s="1"/>
      <c r="F21" s="1" t="s">
        <v>2228</v>
      </c>
      <c r="G21" s="1" t="s">
        <v>1513</v>
      </c>
      <c r="H21" s="1" t="s">
        <v>2217</v>
      </c>
      <c r="I21" s="12" t="s">
        <v>2292</v>
      </c>
      <c r="J21" s="1" t="s">
        <v>2293</v>
      </c>
      <c r="K21" s="41">
        <f>1.22*160000</f>
        <v>195200</v>
      </c>
      <c r="L21" s="12">
        <f t="shared" si="1"/>
        <v>0</v>
      </c>
      <c r="M21" s="1"/>
      <c r="N21" s="1"/>
      <c r="O21" s="1"/>
      <c r="P21" s="1"/>
      <c r="Q21" s="1"/>
      <c r="R21" s="1"/>
      <c r="S21" s="1"/>
      <c r="T21" s="1"/>
      <c r="U21" s="1"/>
      <c r="V21" s="1"/>
      <c r="W21" s="1"/>
      <c r="X21" s="1"/>
      <c r="Y21" s="1"/>
      <c r="Z21" s="1"/>
      <c r="AA21" s="1" t="s">
        <v>1514</v>
      </c>
      <c r="AB21" s="1"/>
      <c r="AC21" s="39">
        <v>0</v>
      </c>
      <c r="AD21" s="40" t="s">
        <v>2256</v>
      </c>
      <c r="AE21" s="1" t="s">
        <v>2297</v>
      </c>
    </row>
    <row r="22" spans="1:32" ht="51.75" customHeight="1" x14ac:dyDescent="0.3">
      <c r="A22" s="1">
        <v>18</v>
      </c>
      <c r="B22" s="38">
        <v>4001</v>
      </c>
      <c r="C22" s="1" t="s">
        <v>2188</v>
      </c>
      <c r="D22" s="1" t="s">
        <v>1515</v>
      </c>
      <c r="E22" s="1" t="s">
        <v>1516</v>
      </c>
      <c r="F22" s="1" t="s">
        <v>2236</v>
      </c>
      <c r="G22" s="1" t="s">
        <v>1517</v>
      </c>
      <c r="H22" s="1" t="s">
        <v>2217</v>
      </c>
      <c r="I22" s="12" t="s">
        <v>1518</v>
      </c>
      <c r="J22" s="1" t="s">
        <v>1519</v>
      </c>
      <c r="K22" s="1"/>
      <c r="L22" s="12">
        <f t="shared" si="1"/>
        <v>0</v>
      </c>
      <c r="M22" s="1" t="s">
        <v>2239</v>
      </c>
      <c r="N22" s="1" t="s">
        <v>1520</v>
      </c>
      <c r="O22" s="1" t="s">
        <v>2221</v>
      </c>
      <c r="P22" s="1" t="s">
        <v>1521</v>
      </c>
      <c r="Q22" s="1" t="s">
        <v>1522</v>
      </c>
      <c r="R22" s="1" t="s">
        <v>1523</v>
      </c>
      <c r="S22" s="1" t="s">
        <v>1524</v>
      </c>
      <c r="T22" s="1" t="s">
        <v>2221</v>
      </c>
      <c r="U22" s="1"/>
      <c r="V22" s="1"/>
      <c r="W22" s="1">
        <v>401</v>
      </c>
      <c r="X22" s="1"/>
      <c r="Y22" s="1" t="s">
        <v>1518</v>
      </c>
      <c r="Z22" s="1" t="s">
        <v>1525</v>
      </c>
      <c r="AA22" s="1" t="s">
        <v>1526</v>
      </c>
      <c r="AB22" s="1">
        <v>6003</v>
      </c>
      <c r="AC22" s="39">
        <v>0</v>
      </c>
      <c r="AD22" s="40"/>
      <c r="AE22" s="1" t="s">
        <v>1527</v>
      </c>
    </row>
    <row r="23" spans="1:32" ht="51.75" customHeight="1" x14ac:dyDescent="0.3">
      <c r="A23" s="1">
        <v>19</v>
      </c>
      <c r="B23" s="38">
        <v>4002</v>
      </c>
      <c r="C23" s="1" t="s">
        <v>2188</v>
      </c>
      <c r="D23" s="1" t="s">
        <v>1515</v>
      </c>
      <c r="E23" s="1" t="s">
        <v>1516</v>
      </c>
      <c r="F23" s="1" t="s">
        <v>1528</v>
      </c>
      <c r="G23" s="1" t="s">
        <v>1529</v>
      </c>
      <c r="H23" s="1" t="s">
        <v>2217</v>
      </c>
      <c r="I23" s="12" t="s">
        <v>1518</v>
      </c>
      <c r="J23" s="1" t="s">
        <v>1519</v>
      </c>
      <c r="K23" s="1"/>
      <c r="L23" s="12">
        <f t="shared" si="1"/>
        <v>0</v>
      </c>
      <c r="M23" s="1" t="s">
        <v>2239</v>
      </c>
      <c r="N23" s="1" t="s">
        <v>1530</v>
      </c>
      <c r="O23" s="1" t="s">
        <v>2221</v>
      </c>
      <c r="P23" s="1" t="s">
        <v>1531</v>
      </c>
      <c r="Q23" s="1" t="s">
        <v>1532</v>
      </c>
      <c r="R23" s="1" t="s">
        <v>2239</v>
      </c>
      <c r="S23" s="1" t="s">
        <v>1524</v>
      </c>
      <c r="T23" s="1" t="s">
        <v>2221</v>
      </c>
      <c r="U23" s="1" t="s">
        <v>1533</v>
      </c>
      <c r="V23" s="1"/>
      <c r="W23" s="1">
        <v>402</v>
      </c>
      <c r="X23" s="1"/>
      <c r="Y23" s="1" t="s">
        <v>1518</v>
      </c>
      <c r="Z23" s="1" t="s">
        <v>1525</v>
      </c>
      <c r="AA23" s="1" t="s">
        <v>1534</v>
      </c>
      <c r="AB23" s="1"/>
      <c r="AC23" s="39">
        <v>0</v>
      </c>
      <c r="AD23" s="40" t="s">
        <v>2269</v>
      </c>
      <c r="AE23" s="1" t="s">
        <v>1535</v>
      </c>
    </row>
    <row r="24" spans="1:32" ht="51.75" customHeight="1" x14ac:dyDescent="0.3">
      <c r="A24" s="1">
        <v>20</v>
      </c>
      <c r="B24" s="38">
        <v>4003</v>
      </c>
      <c r="C24" s="1" t="s">
        <v>2212</v>
      </c>
      <c r="D24" s="1" t="s">
        <v>1515</v>
      </c>
      <c r="E24" s="1" t="s">
        <v>1516</v>
      </c>
      <c r="F24" s="1" t="s">
        <v>1528</v>
      </c>
      <c r="G24" s="1" t="s">
        <v>1536</v>
      </c>
      <c r="H24" s="1" t="s">
        <v>2217</v>
      </c>
      <c r="I24" s="12" t="s">
        <v>1518</v>
      </c>
      <c r="J24" s="1" t="s">
        <v>1519</v>
      </c>
      <c r="K24" s="1"/>
      <c r="L24" s="12">
        <f t="shared" si="1"/>
        <v>0</v>
      </c>
      <c r="M24" s="1" t="s">
        <v>2239</v>
      </c>
      <c r="N24" s="1" t="s">
        <v>1537</v>
      </c>
      <c r="O24" s="1" t="s">
        <v>2221</v>
      </c>
      <c r="P24" s="1" t="s">
        <v>1521</v>
      </c>
      <c r="Q24" s="1" t="s">
        <v>1538</v>
      </c>
      <c r="R24" s="1"/>
      <c r="S24" s="1" t="s">
        <v>1524</v>
      </c>
      <c r="T24" s="1" t="s">
        <v>2221</v>
      </c>
      <c r="U24" s="1"/>
      <c r="V24" s="1"/>
      <c r="W24" s="1">
        <v>402</v>
      </c>
      <c r="X24" s="1"/>
      <c r="Y24" s="1" t="s">
        <v>1518</v>
      </c>
      <c r="Z24" s="1" t="s">
        <v>1525</v>
      </c>
      <c r="AA24" s="1"/>
      <c r="AB24" s="1"/>
      <c r="AC24" s="39">
        <v>0</v>
      </c>
      <c r="AD24" s="40"/>
      <c r="AE24" s="1"/>
    </row>
    <row r="25" spans="1:32" ht="51.75" customHeight="1" x14ac:dyDescent="0.3">
      <c r="A25" s="1">
        <v>21</v>
      </c>
      <c r="B25" s="38">
        <v>4004</v>
      </c>
      <c r="C25" s="1" t="s">
        <v>2188</v>
      </c>
      <c r="D25" s="1" t="s">
        <v>1515</v>
      </c>
      <c r="E25" s="1" t="s">
        <v>1539</v>
      </c>
      <c r="F25" s="1" t="s">
        <v>1540</v>
      </c>
      <c r="G25" s="1" t="s">
        <v>1541</v>
      </c>
      <c r="H25" s="1" t="s">
        <v>2217</v>
      </c>
      <c r="I25" s="12" t="s">
        <v>1518</v>
      </c>
      <c r="J25" s="1" t="s">
        <v>1519</v>
      </c>
      <c r="K25" s="1"/>
      <c r="L25" s="12">
        <f t="shared" si="1"/>
        <v>0</v>
      </c>
      <c r="M25" s="1" t="s">
        <v>2239</v>
      </c>
      <c r="N25" s="1" t="s">
        <v>1530</v>
      </c>
      <c r="O25" s="1" t="s">
        <v>2221</v>
      </c>
      <c r="P25" s="1" t="s">
        <v>1542</v>
      </c>
      <c r="Q25" s="1" t="s">
        <v>1543</v>
      </c>
      <c r="R25" s="1" t="s">
        <v>1544</v>
      </c>
      <c r="S25" s="1"/>
      <c r="T25" s="1"/>
      <c r="U25" s="1"/>
      <c r="V25" s="1"/>
      <c r="W25" s="1"/>
      <c r="X25" s="1" t="s">
        <v>2281</v>
      </c>
      <c r="Y25" s="1" t="s">
        <v>1545</v>
      </c>
      <c r="Z25" s="1" t="s">
        <v>1525</v>
      </c>
      <c r="AA25" s="1" t="s">
        <v>1546</v>
      </c>
      <c r="AB25" s="1"/>
      <c r="AC25" s="39">
        <v>0</v>
      </c>
      <c r="AD25" s="40" t="s">
        <v>2269</v>
      </c>
      <c r="AE25" s="1"/>
    </row>
    <row r="26" spans="1:32" ht="51.75" customHeight="1" x14ac:dyDescent="0.3">
      <c r="A26" s="1">
        <v>22</v>
      </c>
      <c r="B26" s="38">
        <v>4005</v>
      </c>
      <c r="C26" s="1" t="s">
        <v>2188</v>
      </c>
      <c r="D26" s="1" t="s">
        <v>1515</v>
      </c>
      <c r="E26" s="1" t="s">
        <v>1539</v>
      </c>
      <c r="F26" s="1" t="s">
        <v>2282</v>
      </c>
      <c r="G26" s="1" t="s">
        <v>1547</v>
      </c>
      <c r="H26" s="1" t="s">
        <v>2217</v>
      </c>
      <c r="I26" s="12" t="s">
        <v>1518</v>
      </c>
      <c r="J26" s="1" t="s">
        <v>1519</v>
      </c>
      <c r="K26" s="1"/>
      <c r="L26" s="12">
        <f t="shared" si="1"/>
        <v>0</v>
      </c>
      <c r="M26" s="1" t="s">
        <v>1523</v>
      </c>
      <c r="N26" s="1" t="s">
        <v>1530</v>
      </c>
      <c r="O26" s="1" t="s">
        <v>2221</v>
      </c>
      <c r="P26" s="1" t="s">
        <v>1542</v>
      </c>
      <c r="Q26" s="1" t="s">
        <v>1543</v>
      </c>
      <c r="R26" s="1"/>
      <c r="S26" s="1"/>
      <c r="T26" s="1"/>
      <c r="U26" s="1"/>
      <c r="V26" s="1"/>
      <c r="W26" s="1"/>
      <c r="X26" s="1" t="s">
        <v>2281</v>
      </c>
      <c r="Y26" s="1" t="s">
        <v>1545</v>
      </c>
      <c r="Z26" s="1" t="s">
        <v>1525</v>
      </c>
      <c r="AA26" s="1" t="s">
        <v>1548</v>
      </c>
      <c r="AB26" s="1">
        <v>6021</v>
      </c>
      <c r="AC26" s="39"/>
      <c r="AD26" s="40"/>
      <c r="AE26" s="1" t="s">
        <v>1549</v>
      </c>
    </row>
    <row r="27" spans="1:32" ht="51.75" customHeight="1" x14ac:dyDescent="0.3">
      <c r="A27" s="1">
        <v>23</v>
      </c>
      <c r="B27" s="38">
        <v>4006</v>
      </c>
      <c r="C27" s="1" t="s">
        <v>2188</v>
      </c>
      <c r="D27" s="1" t="s">
        <v>1515</v>
      </c>
      <c r="E27" s="1" t="s">
        <v>1550</v>
      </c>
      <c r="F27" s="1" t="s">
        <v>1551</v>
      </c>
      <c r="G27" s="1" t="s">
        <v>1552</v>
      </c>
      <c r="H27" s="1" t="s">
        <v>2217</v>
      </c>
      <c r="I27" s="12" t="s">
        <v>1518</v>
      </c>
      <c r="J27" s="1" t="s">
        <v>1519</v>
      </c>
      <c r="K27" s="1"/>
      <c r="L27" s="12">
        <f t="shared" si="1"/>
        <v>0</v>
      </c>
      <c r="M27" s="1" t="s">
        <v>2239</v>
      </c>
      <c r="N27" s="1" t="s">
        <v>1553</v>
      </c>
      <c r="O27" s="1" t="s">
        <v>2253</v>
      </c>
      <c r="P27" s="1" t="s">
        <v>1554</v>
      </c>
      <c r="Q27" s="1" t="s">
        <v>1543</v>
      </c>
      <c r="R27" s="1" t="s">
        <v>1544</v>
      </c>
      <c r="S27" s="1"/>
      <c r="T27" s="1"/>
      <c r="U27" s="1"/>
      <c r="V27" s="1"/>
      <c r="W27" s="1"/>
      <c r="X27" s="1"/>
      <c r="Y27" s="1"/>
      <c r="Z27" s="1" t="s">
        <v>1525</v>
      </c>
      <c r="AA27" s="1" t="s">
        <v>1555</v>
      </c>
      <c r="AB27" s="1"/>
      <c r="AC27" s="39">
        <v>0</v>
      </c>
      <c r="AD27" s="40" t="s">
        <v>2269</v>
      </c>
      <c r="AE27" s="1"/>
    </row>
    <row r="28" spans="1:32" ht="51.75" customHeight="1" x14ac:dyDescent="0.3">
      <c r="A28" s="1">
        <v>24</v>
      </c>
      <c r="B28" s="38">
        <v>4007</v>
      </c>
      <c r="C28" s="1" t="s">
        <v>2188</v>
      </c>
      <c r="D28" s="1" t="s">
        <v>1515</v>
      </c>
      <c r="E28" s="1" t="s">
        <v>1550</v>
      </c>
      <c r="F28" s="1" t="s">
        <v>1528</v>
      </c>
      <c r="G28" s="1" t="s">
        <v>1556</v>
      </c>
      <c r="H28" s="1" t="s">
        <v>2217</v>
      </c>
      <c r="I28" s="12" t="s">
        <v>1518</v>
      </c>
      <c r="J28" s="1" t="s">
        <v>1519</v>
      </c>
      <c r="K28" s="1"/>
      <c r="L28" s="12">
        <f t="shared" si="1"/>
        <v>0</v>
      </c>
      <c r="M28" s="1" t="s">
        <v>2239</v>
      </c>
      <c r="N28" s="1" t="s">
        <v>1553</v>
      </c>
      <c r="O28" s="1" t="s">
        <v>2253</v>
      </c>
      <c r="P28" s="1" t="s">
        <v>1554</v>
      </c>
      <c r="Q28" s="1" t="s">
        <v>1543</v>
      </c>
      <c r="R28" s="1" t="s">
        <v>1544</v>
      </c>
      <c r="S28" s="1"/>
      <c r="T28" s="1"/>
      <c r="U28" s="1"/>
      <c r="V28" s="1"/>
      <c r="W28" s="1"/>
      <c r="X28" s="1"/>
      <c r="Y28" s="1"/>
      <c r="Z28" s="1" t="s">
        <v>1525</v>
      </c>
      <c r="AA28" s="1" t="s">
        <v>1557</v>
      </c>
      <c r="AB28" s="1"/>
      <c r="AC28" s="39">
        <v>0</v>
      </c>
      <c r="AD28" s="40" t="s">
        <v>2269</v>
      </c>
      <c r="AE28" s="1"/>
    </row>
    <row r="29" spans="1:32" ht="51.75" customHeight="1" x14ac:dyDescent="0.3">
      <c r="A29" s="1">
        <v>25</v>
      </c>
      <c r="B29" s="38">
        <v>4008</v>
      </c>
      <c r="C29" s="1" t="s">
        <v>2212</v>
      </c>
      <c r="D29" s="1" t="s">
        <v>1515</v>
      </c>
      <c r="E29" s="1" t="s">
        <v>1558</v>
      </c>
      <c r="F29" s="1" t="s">
        <v>1559</v>
      </c>
      <c r="G29" s="1" t="s">
        <v>1560</v>
      </c>
      <c r="H29" s="1" t="s">
        <v>2239</v>
      </c>
      <c r="I29" s="12" t="s">
        <v>1561</v>
      </c>
      <c r="J29" s="1" t="s">
        <v>1562</v>
      </c>
      <c r="K29" s="1"/>
      <c r="L29" s="12">
        <f t="shared" si="1"/>
        <v>0</v>
      </c>
      <c r="M29" s="1" t="s">
        <v>1523</v>
      </c>
      <c r="N29" s="1" t="s">
        <v>2276</v>
      </c>
      <c r="O29" s="1" t="s">
        <v>2221</v>
      </c>
      <c r="P29" s="1" t="s">
        <v>1563</v>
      </c>
      <c r="Q29" s="1" t="s">
        <v>1563</v>
      </c>
      <c r="R29" s="1"/>
      <c r="S29" s="1"/>
      <c r="T29" s="1"/>
      <c r="U29" s="1"/>
      <c r="V29" s="1"/>
      <c r="W29" s="1"/>
      <c r="X29" s="1"/>
      <c r="Y29" s="1"/>
      <c r="Z29" s="1"/>
      <c r="AA29" s="1"/>
      <c r="AB29" s="1"/>
      <c r="AC29" s="39">
        <v>0</v>
      </c>
      <c r="AD29" s="40"/>
      <c r="AE29" s="1" t="s">
        <v>1564</v>
      </c>
    </row>
    <row r="30" spans="1:32" ht="51.75" customHeight="1" x14ac:dyDescent="0.3">
      <c r="A30" s="1">
        <v>26</v>
      </c>
      <c r="B30" s="38">
        <v>4009</v>
      </c>
      <c r="C30" s="1" t="s">
        <v>2212</v>
      </c>
      <c r="D30" s="43" t="s">
        <v>1565</v>
      </c>
      <c r="E30" s="1" t="s">
        <v>1558</v>
      </c>
      <c r="F30" s="1" t="s">
        <v>1559</v>
      </c>
      <c r="G30" s="1" t="s">
        <v>1566</v>
      </c>
      <c r="H30" s="1" t="s">
        <v>2239</v>
      </c>
      <c r="I30" s="12" t="s">
        <v>1567</v>
      </c>
      <c r="J30" s="1" t="s">
        <v>1568</v>
      </c>
      <c r="K30" s="41">
        <v>200000</v>
      </c>
      <c r="L30" s="12">
        <f t="shared" si="1"/>
        <v>0</v>
      </c>
      <c r="M30" s="1" t="s">
        <v>2239</v>
      </c>
      <c r="N30" s="1" t="s">
        <v>2276</v>
      </c>
      <c r="O30" s="1" t="s">
        <v>2221</v>
      </c>
      <c r="P30" s="1" t="s">
        <v>1563</v>
      </c>
      <c r="Q30" s="1" t="s">
        <v>1563</v>
      </c>
      <c r="R30" s="1"/>
      <c r="S30" s="1"/>
      <c r="T30" s="1"/>
      <c r="U30" s="1"/>
      <c r="V30" s="1"/>
      <c r="W30" s="1"/>
      <c r="X30" s="1"/>
      <c r="Y30" s="1"/>
      <c r="Z30" s="1"/>
      <c r="AA30" s="1" t="s">
        <v>1569</v>
      </c>
      <c r="AB30" s="1"/>
      <c r="AC30" s="39">
        <v>0</v>
      </c>
      <c r="AD30" s="40" t="s">
        <v>2269</v>
      </c>
      <c r="AE30" s="1"/>
    </row>
    <row r="31" spans="1:32" ht="51.75" customHeight="1" x14ac:dyDescent="0.3">
      <c r="A31" s="1">
        <v>27</v>
      </c>
      <c r="B31" s="38">
        <v>4010</v>
      </c>
      <c r="C31" s="1" t="s">
        <v>2212</v>
      </c>
      <c r="D31" s="43" t="s">
        <v>1565</v>
      </c>
      <c r="E31" s="1" t="s">
        <v>1558</v>
      </c>
      <c r="F31" s="1" t="s">
        <v>1559</v>
      </c>
      <c r="G31" s="1" t="s">
        <v>1570</v>
      </c>
      <c r="H31" s="1" t="s">
        <v>2239</v>
      </c>
      <c r="I31" s="12" t="s">
        <v>1567</v>
      </c>
      <c r="J31" s="1" t="s">
        <v>1568</v>
      </c>
      <c r="K31" s="41">
        <v>60000</v>
      </c>
      <c r="L31" s="12">
        <f t="shared" si="1"/>
        <v>0</v>
      </c>
      <c r="M31" s="1" t="s">
        <v>2239</v>
      </c>
      <c r="N31" s="1" t="s">
        <v>2276</v>
      </c>
      <c r="O31" s="1" t="s">
        <v>2221</v>
      </c>
      <c r="P31" s="1" t="s">
        <v>1563</v>
      </c>
      <c r="Q31" s="1" t="s">
        <v>1563</v>
      </c>
      <c r="R31" s="1"/>
      <c r="S31" s="1"/>
      <c r="T31" s="1"/>
      <c r="U31" s="1"/>
      <c r="V31" s="1"/>
      <c r="W31" s="1"/>
      <c r="X31" s="1"/>
      <c r="Y31" s="1"/>
      <c r="Z31" s="1"/>
      <c r="AA31" s="1" t="s">
        <v>1569</v>
      </c>
      <c r="AB31" s="1"/>
      <c r="AC31" s="39"/>
      <c r="AD31" s="40" t="s">
        <v>2269</v>
      </c>
      <c r="AE31" s="1"/>
    </row>
    <row r="32" spans="1:32" ht="51.75" customHeight="1" x14ac:dyDescent="0.3">
      <c r="A32" s="1">
        <v>28</v>
      </c>
      <c r="B32" s="38">
        <v>4011</v>
      </c>
      <c r="C32" s="1" t="s">
        <v>2212</v>
      </c>
      <c r="D32" s="43" t="s">
        <v>1565</v>
      </c>
      <c r="E32" s="1" t="s">
        <v>1558</v>
      </c>
      <c r="F32" s="1" t="s">
        <v>1559</v>
      </c>
      <c r="G32" s="1" t="s">
        <v>1571</v>
      </c>
      <c r="H32" s="1" t="s">
        <v>2239</v>
      </c>
      <c r="I32" s="12" t="s">
        <v>1567</v>
      </c>
      <c r="J32" s="1" t="s">
        <v>1568</v>
      </c>
      <c r="K32" s="41">
        <v>40000</v>
      </c>
      <c r="L32" s="12">
        <f t="shared" si="1"/>
        <v>0</v>
      </c>
      <c r="M32" s="1" t="s">
        <v>2239</v>
      </c>
      <c r="N32" s="1" t="s">
        <v>2276</v>
      </c>
      <c r="O32" s="1" t="s">
        <v>2221</v>
      </c>
      <c r="P32" s="1" t="s">
        <v>1563</v>
      </c>
      <c r="Q32" s="1" t="s">
        <v>1563</v>
      </c>
      <c r="R32" s="1"/>
      <c r="S32" s="1"/>
      <c r="T32" s="1"/>
      <c r="U32" s="1"/>
      <c r="V32" s="1"/>
      <c r="W32" s="1"/>
      <c r="X32" s="1"/>
      <c r="Y32" s="1"/>
      <c r="Z32" s="1"/>
      <c r="AA32" s="1" t="s">
        <v>1569</v>
      </c>
      <c r="AB32" s="1" t="s">
        <v>1572</v>
      </c>
      <c r="AC32" s="39"/>
      <c r="AD32" s="40" t="s">
        <v>2269</v>
      </c>
      <c r="AE32" s="1"/>
    </row>
    <row r="33" spans="1:31" ht="51.75" customHeight="1" x14ac:dyDescent="0.3">
      <c r="A33" s="1">
        <v>29</v>
      </c>
      <c r="B33" s="38">
        <v>4012</v>
      </c>
      <c r="C33" s="1" t="s">
        <v>2212</v>
      </c>
      <c r="D33" s="43" t="s">
        <v>1565</v>
      </c>
      <c r="E33" s="1" t="s">
        <v>1558</v>
      </c>
      <c r="F33" s="1" t="s">
        <v>1573</v>
      </c>
      <c r="G33" s="1" t="s">
        <v>1574</v>
      </c>
      <c r="H33" s="1" t="s">
        <v>2239</v>
      </c>
      <c r="I33" s="12" t="s">
        <v>1575</v>
      </c>
      <c r="J33" s="1" t="s">
        <v>1576</v>
      </c>
      <c r="K33" s="41"/>
      <c r="L33" s="12">
        <f t="shared" si="1"/>
        <v>0</v>
      </c>
      <c r="M33" s="1" t="s">
        <v>2239</v>
      </c>
      <c r="N33" s="1" t="s">
        <v>2240</v>
      </c>
      <c r="O33" s="1" t="s">
        <v>2253</v>
      </c>
      <c r="P33" s="1"/>
      <c r="Q33" s="1"/>
      <c r="R33" s="1"/>
      <c r="S33" s="1"/>
      <c r="T33" s="1"/>
      <c r="U33" s="1"/>
      <c r="V33" s="1"/>
      <c r="W33" s="1"/>
      <c r="X33" s="1"/>
      <c r="Y33" s="1"/>
      <c r="Z33" s="1"/>
      <c r="AA33" s="1"/>
      <c r="AB33" s="1" t="s">
        <v>1577</v>
      </c>
      <c r="AC33" s="39"/>
      <c r="AD33" s="40"/>
      <c r="AE33" s="1"/>
    </row>
    <row r="34" spans="1:31" ht="51.75" customHeight="1" x14ac:dyDescent="0.3">
      <c r="A34" s="1">
        <v>30</v>
      </c>
      <c r="B34" s="38">
        <v>4013</v>
      </c>
      <c r="C34" s="1" t="s">
        <v>2212</v>
      </c>
      <c r="D34" s="43" t="s">
        <v>1565</v>
      </c>
      <c r="E34" s="1" t="s">
        <v>1558</v>
      </c>
      <c r="F34" s="1" t="s">
        <v>1559</v>
      </c>
      <c r="G34" s="1" t="s">
        <v>1578</v>
      </c>
      <c r="H34" s="1" t="s">
        <v>2239</v>
      </c>
      <c r="I34" s="12" t="s">
        <v>1575</v>
      </c>
      <c r="J34" s="1" t="s">
        <v>1576</v>
      </c>
      <c r="K34" s="1"/>
      <c r="L34" s="12">
        <f t="shared" si="1"/>
        <v>0</v>
      </c>
      <c r="M34" s="1" t="s">
        <v>2239</v>
      </c>
      <c r="N34" s="1" t="s">
        <v>1553</v>
      </c>
      <c r="O34" s="1" t="s">
        <v>2221</v>
      </c>
      <c r="P34" s="1" t="s">
        <v>1563</v>
      </c>
      <c r="Q34" s="1" t="s">
        <v>1563</v>
      </c>
      <c r="R34" s="1"/>
      <c r="S34" s="1"/>
      <c r="T34" s="1"/>
      <c r="U34" s="1"/>
      <c r="V34" s="1"/>
      <c r="W34" s="1"/>
      <c r="X34" s="1"/>
      <c r="Y34" s="1"/>
      <c r="Z34" s="1"/>
      <c r="AA34" s="1"/>
      <c r="AB34" s="1"/>
      <c r="AC34" s="39"/>
      <c r="AD34" s="40"/>
      <c r="AE34" s="1"/>
    </row>
    <row r="35" spans="1:31" ht="51.75" customHeight="1" x14ac:dyDescent="0.3">
      <c r="A35" s="1">
        <v>31</v>
      </c>
      <c r="B35" s="38">
        <v>4014</v>
      </c>
      <c r="C35" s="1" t="s">
        <v>2212</v>
      </c>
      <c r="D35" s="43" t="s">
        <v>1565</v>
      </c>
      <c r="E35" s="1" t="s">
        <v>1558</v>
      </c>
      <c r="F35" s="1" t="s">
        <v>1559</v>
      </c>
      <c r="G35" s="1" t="s">
        <v>1579</v>
      </c>
      <c r="H35" s="1" t="s">
        <v>2239</v>
      </c>
      <c r="I35" s="12" t="s">
        <v>1575</v>
      </c>
      <c r="J35" s="1" t="s">
        <v>1576</v>
      </c>
      <c r="K35" s="1"/>
      <c r="L35" s="12">
        <f t="shared" si="1"/>
        <v>0</v>
      </c>
      <c r="M35" s="1" t="s">
        <v>2239</v>
      </c>
      <c r="N35" s="1" t="s">
        <v>1553</v>
      </c>
      <c r="O35" s="1" t="s">
        <v>2221</v>
      </c>
      <c r="P35" s="1"/>
      <c r="Q35" s="1"/>
      <c r="R35" s="1"/>
      <c r="S35" s="1"/>
      <c r="T35" s="1"/>
      <c r="U35" s="1"/>
      <c r="V35" s="1"/>
      <c r="W35" s="1"/>
      <c r="X35" s="1"/>
      <c r="Y35" s="1"/>
      <c r="Z35" s="1"/>
      <c r="AA35" s="1"/>
      <c r="AB35" s="1"/>
      <c r="AC35" s="39"/>
      <c r="AD35" s="40"/>
      <c r="AE35" s="1"/>
    </row>
    <row r="36" spans="1:31" ht="51.75" customHeight="1" x14ac:dyDescent="0.3">
      <c r="A36" s="1">
        <v>32</v>
      </c>
      <c r="B36" s="38">
        <v>4015</v>
      </c>
      <c r="C36" s="1" t="s">
        <v>2212</v>
      </c>
      <c r="D36" s="43" t="s">
        <v>1565</v>
      </c>
      <c r="E36" s="1" t="s">
        <v>1558</v>
      </c>
      <c r="F36" s="1" t="s">
        <v>1580</v>
      </c>
      <c r="G36" s="1" t="s">
        <v>1581</v>
      </c>
      <c r="H36" s="1" t="s">
        <v>2239</v>
      </c>
      <c r="I36" s="12" t="s">
        <v>1575</v>
      </c>
      <c r="J36" s="1" t="s">
        <v>1576</v>
      </c>
      <c r="K36" s="1"/>
      <c r="L36" s="12">
        <f t="shared" si="1"/>
        <v>0</v>
      </c>
      <c r="M36" s="1" t="s">
        <v>2239</v>
      </c>
      <c r="N36" s="1" t="s">
        <v>2240</v>
      </c>
      <c r="O36" s="1" t="s">
        <v>2221</v>
      </c>
      <c r="P36" s="1" t="s">
        <v>1563</v>
      </c>
      <c r="Q36" s="1"/>
      <c r="R36" s="1"/>
      <c r="S36" s="1"/>
      <c r="T36" s="1"/>
      <c r="U36" s="1"/>
      <c r="V36" s="1"/>
      <c r="W36" s="1"/>
      <c r="X36" s="1"/>
      <c r="Y36" s="1"/>
      <c r="Z36" s="1"/>
      <c r="AA36" s="1"/>
      <c r="AB36" s="1"/>
      <c r="AC36" s="39"/>
      <c r="AD36" s="40"/>
      <c r="AE36" s="1"/>
    </row>
    <row r="37" spans="1:31" ht="51.75" customHeight="1" x14ac:dyDescent="0.3">
      <c r="A37" s="1">
        <v>33</v>
      </c>
      <c r="B37" s="38">
        <v>5021</v>
      </c>
      <c r="C37" s="1" t="s">
        <v>2188</v>
      </c>
      <c r="D37" s="1" t="s">
        <v>1582</v>
      </c>
      <c r="E37" s="1" t="s">
        <v>1583</v>
      </c>
      <c r="F37" s="1" t="s">
        <v>1584</v>
      </c>
      <c r="G37" s="1" t="s">
        <v>1585</v>
      </c>
      <c r="H37" s="1" t="s">
        <v>2217</v>
      </c>
      <c r="I37" s="12" t="s">
        <v>2218</v>
      </c>
      <c r="J37" s="1" t="s">
        <v>1586</v>
      </c>
      <c r="K37" s="1"/>
      <c r="L37" s="12">
        <f t="shared" si="1"/>
        <v>0</v>
      </c>
      <c r="M37" s="1"/>
      <c r="N37" s="1" t="s">
        <v>1587</v>
      </c>
      <c r="O37" s="1" t="s">
        <v>1588</v>
      </c>
      <c r="P37" s="1" t="s">
        <v>1589</v>
      </c>
      <c r="Q37" s="1"/>
      <c r="R37" s="1"/>
      <c r="S37" s="1"/>
      <c r="T37" s="1"/>
      <c r="U37" s="1"/>
      <c r="V37" s="1"/>
      <c r="W37" s="1"/>
      <c r="X37" s="1"/>
      <c r="Y37" s="1"/>
      <c r="Z37" s="1"/>
      <c r="AA37" s="1"/>
      <c r="AB37" s="1"/>
      <c r="AC37" s="39"/>
      <c r="AD37" s="40"/>
      <c r="AE37" s="1"/>
    </row>
    <row r="38" spans="1:31" ht="51.75" customHeight="1" x14ac:dyDescent="0.3">
      <c r="A38" s="1">
        <v>34</v>
      </c>
      <c r="B38" s="38">
        <v>5022</v>
      </c>
      <c r="C38" s="1" t="s">
        <v>2188</v>
      </c>
      <c r="D38" s="1" t="s">
        <v>1582</v>
      </c>
      <c r="E38" s="1" t="s">
        <v>1590</v>
      </c>
      <c r="F38" s="1" t="s">
        <v>1591</v>
      </c>
      <c r="G38" s="1" t="s">
        <v>1592</v>
      </c>
      <c r="H38" s="1" t="s">
        <v>2217</v>
      </c>
      <c r="I38" s="12" t="s">
        <v>2218</v>
      </c>
      <c r="J38" s="1" t="s">
        <v>1586</v>
      </c>
      <c r="K38" s="1"/>
      <c r="L38" s="12">
        <f t="shared" si="1"/>
        <v>0</v>
      </c>
      <c r="M38" s="1"/>
      <c r="N38" s="1"/>
      <c r="O38" s="1"/>
      <c r="P38" s="1"/>
      <c r="Q38" s="1"/>
      <c r="R38" s="1"/>
      <c r="S38" s="1"/>
      <c r="T38" s="1"/>
      <c r="U38" s="1"/>
      <c r="V38" s="1"/>
      <c r="W38" s="1"/>
      <c r="X38" s="1"/>
      <c r="Y38" s="1"/>
      <c r="Z38" s="1"/>
      <c r="AA38" s="1"/>
      <c r="AB38" s="1"/>
      <c r="AC38" s="39"/>
      <c r="AD38" s="40"/>
      <c r="AE38" s="1"/>
    </row>
    <row r="39" spans="1:31" ht="51.75" customHeight="1" x14ac:dyDescent="0.3">
      <c r="A39" s="1">
        <v>35</v>
      </c>
      <c r="B39" s="38">
        <v>5023</v>
      </c>
      <c r="C39" s="1" t="s">
        <v>2188</v>
      </c>
      <c r="D39" s="1" t="s">
        <v>1582</v>
      </c>
      <c r="E39" s="1" t="s">
        <v>1590</v>
      </c>
      <c r="F39" s="1" t="s">
        <v>1593</v>
      </c>
      <c r="G39" s="1" t="s">
        <v>1594</v>
      </c>
      <c r="H39" s="1" t="s">
        <v>2217</v>
      </c>
      <c r="I39" s="12" t="s">
        <v>2218</v>
      </c>
      <c r="J39" s="1" t="s">
        <v>1586</v>
      </c>
      <c r="K39" s="1"/>
      <c r="L39" s="12">
        <f t="shared" si="1"/>
        <v>0</v>
      </c>
      <c r="M39" s="1"/>
      <c r="N39" s="1"/>
      <c r="O39" s="1" t="s">
        <v>1595</v>
      </c>
      <c r="P39" s="1"/>
      <c r="Q39" s="1"/>
      <c r="R39" s="1"/>
      <c r="S39" s="1"/>
      <c r="T39" s="1"/>
      <c r="U39" s="1"/>
      <c r="V39" s="1"/>
      <c r="W39" s="1"/>
      <c r="X39" s="1"/>
      <c r="Y39" s="1"/>
      <c r="Z39" s="1"/>
      <c r="AA39" s="1"/>
      <c r="AB39" s="1"/>
      <c r="AC39" s="39"/>
      <c r="AD39" s="40"/>
      <c r="AE39" s="1"/>
    </row>
    <row r="40" spans="1:31" ht="51.75" customHeight="1" x14ac:dyDescent="0.3">
      <c r="A40" s="1">
        <v>36</v>
      </c>
      <c r="B40" s="38">
        <v>5038</v>
      </c>
      <c r="C40" s="1" t="s">
        <v>2188</v>
      </c>
      <c r="D40" s="1"/>
      <c r="E40" s="1" t="s">
        <v>1596</v>
      </c>
      <c r="F40" s="1" t="s">
        <v>1597</v>
      </c>
      <c r="G40" s="1" t="s">
        <v>1598</v>
      </c>
      <c r="H40" s="1" t="s">
        <v>2217</v>
      </c>
      <c r="I40" s="12"/>
      <c r="J40" s="1"/>
      <c r="K40" s="1"/>
      <c r="L40" s="12">
        <f t="shared" si="1"/>
        <v>0</v>
      </c>
      <c r="M40" s="1"/>
      <c r="N40" s="1"/>
      <c r="O40" s="1"/>
      <c r="P40" s="1"/>
      <c r="Q40" s="1"/>
      <c r="R40" s="1"/>
      <c r="S40" s="1"/>
      <c r="T40" s="1"/>
      <c r="U40" s="1"/>
      <c r="V40" s="1"/>
      <c r="W40" s="1"/>
      <c r="X40" s="1"/>
      <c r="Y40" s="1"/>
      <c r="Z40" s="1"/>
      <c r="AA40" s="1"/>
      <c r="AB40" s="1"/>
      <c r="AC40" s="39"/>
      <c r="AD40" s="40"/>
      <c r="AE40" s="1"/>
    </row>
    <row r="41" spans="1:31" ht="51.75" customHeight="1" x14ac:dyDescent="0.3">
      <c r="A41" s="1">
        <v>37</v>
      </c>
      <c r="B41" s="38">
        <v>5039</v>
      </c>
      <c r="C41" s="1" t="s">
        <v>2188</v>
      </c>
      <c r="D41" s="1" t="s">
        <v>1582</v>
      </c>
      <c r="E41" s="1" t="s">
        <v>1590</v>
      </c>
      <c r="F41" s="1" t="s">
        <v>1599</v>
      </c>
      <c r="G41" s="1" t="s">
        <v>1600</v>
      </c>
      <c r="H41" s="1" t="s">
        <v>2217</v>
      </c>
      <c r="I41" s="12" t="s">
        <v>2218</v>
      </c>
      <c r="J41" s="1" t="s">
        <v>1586</v>
      </c>
      <c r="K41" s="1"/>
      <c r="L41" s="12">
        <f t="shared" si="1"/>
        <v>0</v>
      </c>
      <c r="M41" s="1"/>
      <c r="N41" s="1" t="s">
        <v>1923</v>
      </c>
      <c r="O41" s="1" t="s">
        <v>1924</v>
      </c>
      <c r="P41" s="1" t="s">
        <v>1925</v>
      </c>
      <c r="Q41" s="1"/>
      <c r="R41" s="1"/>
      <c r="S41" s="1"/>
      <c r="T41" s="1"/>
      <c r="U41" s="1"/>
      <c r="V41" s="1"/>
      <c r="W41" s="1"/>
      <c r="X41" s="1"/>
      <c r="Y41" s="1"/>
      <c r="Z41" s="1"/>
      <c r="AA41" s="1"/>
      <c r="AB41" s="1"/>
      <c r="AC41" s="39"/>
      <c r="AD41" s="40"/>
      <c r="AE41" s="1"/>
    </row>
    <row r="42" spans="1:31" ht="51.75" customHeight="1" x14ac:dyDescent="0.3">
      <c r="A42" s="1">
        <v>38</v>
      </c>
      <c r="B42" s="38">
        <v>5040</v>
      </c>
      <c r="C42" s="1" t="s">
        <v>2188</v>
      </c>
      <c r="D42" s="1" t="s">
        <v>1582</v>
      </c>
      <c r="E42" s="1" t="s">
        <v>1590</v>
      </c>
      <c r="F42" s="1" t="s">
        <v>1926</v>
      </c>
      <c r="G42" s="1" t="s">
        <v>1927</v>
      </c>
      <c r="H42" s="1" t="s">
        <v>2217</v>
      </c>
      <c r="I42" s="12" t="s">
        <v>2218</v>
      </c>
      <c r="J42" s="1" t="s">
        <v>1586</v>
      </c>
      <c r="K42" s="1"/>
      <c r="L42" s="12">
        <f t="shared" si="1"/>
        <v>0</v>
      </c>
      <c r="M42" s="1"/>
      <c r="N42" s="1" t="s">
        <v>1923</v>
      </c>
      <c r="O42" s="1" t="s">
        <v>1924</v>
      </c>
      <c r="P42" s="1" t="s">
        <v>1925</v>
      </c>
      <c r="Q42" s="1"/>
      <c r="R42" s="1"/>
      <c r="S42" s="1"/>
      <c r="T42" s="1"/>
      <c r="U42" s="1"/>
      <c r="V42" s="1"/>
      <c r="W42" s="1"/>
      <c r="X42" s="1"/>
      <c r="Y42" s="1"/>
      <c r="Z42" s="1"/>
      <c r="AA42" s="1"/>
      <c r="AB42" s="1"/>
      <c r="AC42" s="39"/>
      <c r="AD42" s="40"/>
      <c r="AE42" s="1"/>
    </row>
    <row r="43" spans="1:31" ht="51.75" customHeight="1" x14ac:dyDescent="0.3">
      <c r="A43" s="1">
        <v>39</v>
      </c>
      <c r="B43" s="38">
        <v>5041</v>
      </c>
      <c r="C43" s="1" t="s">
        <v>2188</v>
      </c>
      <c r="D43" s="1" t="s">
        <v>1582</v>
      </c>
      <c r="E43" s="1" t="s">
        <v>1590</v>
      </c>
      <c r="F43" s="1" t="s">
        <v>1926</v>
      </c>
      <c r="G43" s="1" t="s">
        <v>1928</v>
      </c>
      <c r="H43" s="1" t="s">
        <v>2217</v>
      </c>
      <c r="I43" s="12" t="s">
        <v>2218</v>
      </c>
      <c r="J43" s="1" t="s">
        <v>1586</v>
      </c>
      <c r="K43" s="1"/>
      <c r="L43" s="12">
        <f t="shared" si="1"/>
        <v>0</v>
      </c>
      <c r="M43" s="1"/>
      <c r="N43" s="1" t="s">
        <v>1923</v>
      </c>
      <c r="O43" s="1" t="s">
        <v>1924</v>
      </c>
      <c r="P43" s="1" t="s">
        <v>1925</v>
      </c>
      <c r="Q43" s="1"/>
      <c r="R43" s="1"/>
      <c r="S43" s="1"/>
      <c r="T43" s="1"/>
      <c r="U43" s="1"/>
      <c r="V43" s="1"/>
      <c r="W43" s="1"/>
      <c r="X43" s="1"/>
      <c r="Y43" s="1"/>
      <c r="Z43" s="1"/>
      <c r="AA43" s="1"/>
      <c r="AB43" s="1"/>
      <c r="AC43" s="39"/>
      <c r="AD43" s="40"/>
      <c r="AE43" s="1"/>
    </row>
    <row r="44" spans="1:31" ht="51.75" customHeight="1" x14ac:dyDescent="0.3">
      <c r="A44" s="1">
        <v>40</v>
      </c>
      <c r="B44" s="38">
        <v>5042</v>
      </c>
      <c r="C44" s="1" t="s">
        <v>2188</v>
      </c>
      <c r="D44" s="1" t="s">
        <v>1582</v>
      </c>
      <c r="E44" s="1" t="s">
        <v>1929</v>
      </c>
      <c r="F44" s="1" t="s">
        <v>1597</v>
      </c>
      <c r="G44" s="1" t="s">
        <v>1930</v>
      </c>
      <c r="H44" s="1" t="s">
        <v>2217</v>
      </c>
      <c r="I44" s="12" t="s">
        <v>2218</v>
      </c>
      <c r="J44" s="1" t="s">
        <v>1586</v>
      </c>
      <c r="K44" s="1"/>
      <c r="L44" s="12">
        <f t="shared" si="1"/>
        <v>0</v>
      </c>
      <c r="M44" s="1"/>
      <c r="N44" s="1" t="s">
        <v>1923</v>
      </c>
      <c r="O44" s="1" t="s">
        <v>1924</v>
      </c>
      <c r="P44" s="1" t="s">
        <v>1925</v>
      </c>
      <c r="Q44" s="1"/>
      <c r="R44" s="1"/>
      <c r="S44" s="1"/>
      <c r="T44" s="1"/>
      <c r="U44" s="1"/>
      <c r="V44" s="1"/>
      <c r="W44" s="1"/>
      <c r="X44" s="1"/>
      <c r="Y44" s="1"/>
      <c r="Z44" s="1"/>
      <c r="AA44" s="1"/>
      <c r="AB44" s="1"/>
      <c r="AC44" s="39"/>
      <c r="AD44" s="40"/>
      <c r="AE44" s="1"/>
    </row>
    <row r="45" spans="1:31" ht="51.75" customHeight="1" x14ac:dyDescent="0.3">
      <c r="A45" s="1">
        <v>41</v>
      </c>
      <c r="B45" s="38">
        <v>5043</v>
      </c>
      <c r="C45" s="1" t="s">
        <v>2188</v>
      </c>
      <c r="D45" s="1" t="s">
        <v>1582</v>
      </c>
      <c r="E45" s="1" t="s">
        <v>1929</v>
      </c>
      <c r="F45" s="1" t="s">
        <v>1597</v>
      </c>
      <c r="G45" s="1" t="s">
        <v>1931</v>
      </c>
      <c r="H45" s="1" t="s">
        <v>2217</v>
      </c>
      <c r="I45" s="12" t="s">
        <v>2218</v>
      </c>
      <c r="J45" s="1" t="s">
        <v>1586</v>
      </c>
      <c r="K45" s="1"/>
      <c r="L45" s="12">
        <f t="shared" si="1"/>
        <v>0</v>
      </c>
      <c r="M45" s="1"/>
      <c r="N45" s="1" t="s">
        <v>1923</v>
      </c>
      <c r="O45" s="1" t="s">
        <v>1924</v>
      </c>
      <c r="P45" s="1" t="s">
        <v>1925</v>
      </c>
      <c r="Q45" s="1"/>
      <c r="R45" s="1"/>
      <c r="S45" s="1"/>
      <c r="T45" s="1"/>
      <c r="U45" s="1"/>
      <c r="V45" s="1"/>
      <c r="W45" s="1"/>
      <c r="X45" s="1"/>
      <c r="Y45" s="1"/>
      <c r="Z45" s="1"/>
      <c r="AA45" s="1"/>
      <c r="AB45" s="1"/>
      <c r="AC45" s="39"/>
      <c r="AD45" s="40"/>
      <c r="AE45" s="1"/>
    </row>
    <row r="46" spans="1:31" ht="51.75" customHeight="1" x14ac:dyDescent="0.3">
      <c r="A46" s="1">
        <v>42</v>
      </c>
      <c r="B46" s="38">
        <v>5044</v>
      </c>
      <c r="C46" s="1" t="s">
        <v>2212</v>
      </c>
      <c r="D46" s="1" t="s">
        <v>1582</v>
      </c>
      <c r="E46" s="1" t="s">
        <v>1932</v>
      </c>
      <c r="F46" s="1" t="s">
        <v>1926</v>
      </c>
      <c r="G46" s="1" t="s">
        <v>1933</v>
      </c>
      <c r="H46" s="1" t="s">
        <v>2217</v>
      </c>
      <c r="I46" s="12" t="s">
        <v>2218</v>
      </c>
      <c r="J46" s="1" t="s">
        <v>1586</v>
      </c>
      <c r="K46" s="1"/>
      <c r="L46" s="12">
        <f t="shared" si="1"/>
        <v>0</v>
      </c>
      <c r="M46" s="1"/>
      <c r="N46" s="1" t="s">
        <v>1923</v>
      </c>
      <c r="O46" s="1" t="s">
        <v>1924</v>
      </c>
      <c r="P46" s="1" t="s">
        <v>1925</v>
      </c>
      <c r="Q46" s="1"/>
      <c r="R46" s="1"/>
      <c r="S46" s="1"/>
      <c r="T46" s="1"/>
      <c r="U46" s="1"/>
      <c r="V46" s="1"/>
      <c r="W46" s="1"/>
      <c r="X46" s="1"/>
      <c r="Y46" s="1"/>
      <c r="Z46" s="1"/>
      <c r="AA46" s="1"/>
      <c r="AB46" s="1"/>
      <c r="AC46" s="39"/>
      <c r="AD46" s="40"/>
      <c r="AE46" s="1"/>
    </row>
    <row r="47" spans="1:31" ht="51.75" customHeight="1" x14ac:dyDescent="0.3">
      <c r="A47" s="1">
        <v>43</v>
      </c>
      <c r="B47" s="38">
        <v>5045</v>
      </c>
      <c r="C47" s="1" t="s">
        <v>2212</v>
      </c>
      <c r="D47" s="1" t="s">
        <v>1582</v>
      </c>
      <c r="E47" s="1" t="s">
        <v>1932</v>
      </c>
      <c r="F47" s="1" t="s">
        <v>1597</v>
      </c>
      <c r="G47" s="1" t="s">
        <v>1934</v>
      </c>
      <c r="H47" s="1" t="s">
        <v>2217</v>
      </c>
      <c r="I47" s="12" t="s">
        <v>2218</v>
      </c>
      <c r="J47" s="1" t="s">
        <v>1586</v>
      </c>
      <c r="K47" s="1"/>
      <c r="L47" s="12">
        <f t="shared" si="1"/>
        <v>0</v>
      </c>
      <c r="M47" s="1"/>
      <c r="N47" s="1"/>
      <c r="O47" s="1"/>
      <c r="P47" s="1"/>
      <c r="Q47" s="1"/>
      <c r="R47" s="1"/>
      <c r="S47" s="1"/>
      <c r="T47" s="1"/>
      <c r="U47" s="1"/>
      <c r="V47" s="1"/>
      <c r="W47" s="1"/>
      <c r="X47" s="1"/>
      <c r="Y47" s="1"/>
      <c r="Z47" s="1"/>
      <c r="AA47" s="1"/>
      <c r="AB47" s="1"/>
      <c r="AC47" s="39"/>
      <c r="AD47" s="40"/>
      <c r="AE47" s="1"/>
    </row>
    <row r="48" spans="1:31" ht="51.75" customHeight="1" x14ac:dyDescent="0.3">
      <c r="A48" s="1">
        <v>44</v>
      </c>
      <c r="B48" s="38">
        <v>5046</v>
      </c>
      <c r="C48" s="1" t="s">
        <v>2212</v>
      </c>
      <c r="D48" s="1" t="s">
        <v>1582</v>
      </c>
      <c r="E48" s="1" t="s">
        <v>1935</v>
      </c>
      <c r="F48" s="1" t="s">
        <v>1599</v>
      </c>
      <c r="G48" s="1" t="s">
        <v>1936</v>
      </c>
      <c r="H48" s="1" t="s">
        <v>2217</v>
      </c>
      <c r="I48" s="12" t="s">
        <v>2218</v>
      </c>
      <c r="J48" s="1" t="s">
        <v>1586</v>
      </c>
      <c r="K48" s="1"/>
      <c r="L48" s="12">
        <f t="shared" si="1"/>
        <v>0</v>
      </c>
      <c r="M48" s="1"/>
      <c r="N48" s="1"/>
      <c r="O48" s="1"/>
      <c r="P48" s="1"/>
      <c r="Q48" s="1"/>
      <c r="R48" s="1"/>
      <c r="S48" s="1"/>
      <c r="T48" s="1"/>
      <c r="U48" s="1"/>
      <c r="V48" s="1"/>
      <c r="W48" s="1"/>
      <c r="X48" s="1"/>
      <c r="Y48" s="1"/>
      <c r="Z48" s="1"/>
      <c r="AA48" s="1"/>
      <c r="AB48" s="1"/>
      <c r="AC48" s="39"/>
      <c r="AD48" s="40"/>
      <c r="AE48" s="1"/>
    </row>
    <row r="49" spans="1:31" ht="51.75" customHeight="1" x14ac:dyDescent="0.3">
      <c r="A49" s="1">
        <v>45</v>
      </c>
      <c r="B49" s="38">
        <v>5047</v>
      </c>
      <c r="C49" s="1" t="s">
        <v>2212</v>
      </c>
      <c r="D49" s="1" t="s">
        <v>1582</v>
      </c>
      <c r="E49" s="1" t="s">
        <v>1935</v>
      </c>
      <c r="F49" s="1" t="s">
        <v>1599</v>
      </c>
      <c r="G49" s="1" t="s">
        <v>1937</v>
      </c>
      <c r="H49" s="1" t="s">
        <v>2217</v>
      </c>
      <c r="I49" s="12" t="s">
        <v>2218</v>
      </c>
      <c r="J49" s="1" t="s">
        <v>1586</v>
      </c>
      <c r="K49" s="1"/>
      <c r="L49" s="12">
        <f t="shared" si="1"/>
        <v>0</v>
      </c>
      <c r="M49" s="1"/>
      <c r="N49" s="1"/>
      <c r="O49" s="1"/>
      <c r="P49" s="1"/>
      <c r="Q49" s="1"/>
      <c r="R49" s="1"/>
      <c r="S49" s="1"/>
      <c r="T49" s="1"/>
      <c r="U49" s="1"/>
      <c r="V49" s="1"/>
      <c r="W49" s="1"/>
      <c r="X49" s="1"/>
      <c r="Y49" s="1"/>
      <c r="Z49" s="1"/>
      <c r="AA49" s="1"/>
      <c r="AB49" s="1"/>
      <c r="AC49" s="39"/>
      <c r="AD49" s="40"/>
      <c r="AE49" s="1"/>
    </row>
    <row r="50" spans="1:31" ht="51.75" customHeight="1" x14ac:dyDescent="0.3">
      <c r="A50" s="1">
        <v>46</v>
      </c>
      <c r="B50" s="38">
        <v>5048</v>
      </c>
      <c r="C50" s="1" t="s">
        <v>2212</v>
      </c>
      <c r="D50" s="1" t="s">
        <v>1582</v>
      </c>
      <c r="E50" s="1" t="s">
        <v>1935</v>
      </c>
      <c r="F50" s="1" t="s">
        <v>1599</v>
      </c>
      <c r="G50" s="1" t="s">
        <v>1938</v>
      </c>
      <c r="H50" s="1" t="s">
        <v>2217</v>
      </c>
      <c r="I50" s="12" t="s">
        <v>2218</v>
      </c>
      <c r="J50" s="1" t="s">
        <v>1586</v>
      </c>
      <c r="K50" s="1"/>
      <c r="L50" s="12">
        <f t="shared" si="1"/>
        <v>0</v>
      </c>
      <c r="M50" s="1"/>
      <c r="N50" s="1"/>
      <c r="O50" s="1"/>
      <c r="P50" s="1"/>
      <c r="Q50" s="1"/>
      <c r="R50" s="1"/>
      <c r="S50" s="1"/>
      <c r="T50" s="1"/>
      <c r="U50" s="1"/>
      <c r="V50" s="1"/>
      <c r="W50" s="1"/>
      <c r="X50" s="1"/>
      <c r="Y50" s="1"/>
      <c r="Z50" s="1"/>
      <c r="AA50" s="1"/>
      <c r="AB50" s="1"/>
      <c r="AC50" s="39"/>
      <c r="AD50" s="40"/>
      <c r="AE50" s="1"/>
    </row>
    <row r="51" spans="1:31" ht="51.75" customHeight="1" x14ac:dyDescent="0.3">
      <c r="A51" s="1">
        <v>47</v>
      </c>
      <c r="B51" s="38">
        <v>5049</v>
      </c>
      <c r="C51" s="1" t="s">
        <v>2212</v>
      </c>
      <c r="D51" s="1" t="s">
        <v>1582</v>
      </c>
      <c r="E51" s="1" t="s">
        <v>1939</v>
      </c>
      <c r="F51" s="44" t="s">
        <v>1940</v>
      </c>
      <c r="G51" s="44" t="s">
        <v>1941</v>
      </c>
      <c r="H51" s="1" t="s">
        <v>2248</v>
      </c>
      <c r="I51" s="12" t="s">
        <v>1942</v>
      </c>
      <c r="J51" s="12" t="s">
        <v>1942</v>
      </c>
      <c r="K51" s="1"/>
      <c r="L51" s="12">
        <f t="shared" si="1"/>
        <v>0</v>
      </c>
      <c r="M51" s="1"/>
      <c r="N51" s="1"/>
      <c r="O51" s="1"/>
      <c r="P51" s="1"/>
      <c r="Q51" s="1"/>
      <c r="R51" s="1"/>
      <c r="S51" s="1"/>
      <c r="T51" s="1"/>
      <c r="U51" s="1"/>
      <c r="V51" s="1"/>
      <c r="W51" s="1"/>
      <c r="X51" s="1"/>
      <c r="Y51" s="1"/>
      <c r="Z51" s="1"/>
      <c r="AA51" s="1"/>
      <c r="AB51" s="1"/>
      <c r="AC51" s="39"/>
      <c r="AD51" s="40"/>
      <c r="AE51" s="1"/>
    </row>
    <row r="52" spans="1:31" ht="51.75" customHeight="1" x14ac:dyDescent="0.3">
      <c r="A52" s="1">
        <v>48</v>
      </c>
      <c r="B52" s="38">
        <v>5050</v>
      </c>
      <c r="C52" s="1" t="s">
        <v>2212</v>
      </c>
      <c r="D52" s="1" t="s">
        <v>1582</v>
      </c>
      <c r="E52" s="1" t="s">
        <v>1939</v>
      </c>
      <c r="F52" s="44" t="s">
        <v>1940</v>
      </c>
      <c r="G52" s="44" t="s">
        <v>1943</v>
      </c>
      <c r="H52" s="1" t="s">
        <v>2248</v>
      </c>
      <c r="I52" s="12" t="s">
        <v>1942</v>
      </c>
      <c r="J52" s="12" t="s">
        <v>1942</v>
      </c>
      <c r="K52" s="1"/>
      <c r="L52" s="12">
        <f t="shared" si="1"/>
        <v>0</v>
      </c>
      <c r="M52" s="1"/>
      <c r="N52" s="1"/>
      <c r="O52" s="1"/>
      <c r="P52" s="1"/>
      <c r="Q52" s="1"/>
      <c r="R52" s="1"/>
      <c r="S52" s="1"/>
      <c r="T52" s="1"/>
      <c r="U52" s="1"/>
      <c r="V52" s="1"/>
      <c r="W52" s="1"/>
      <c r="X52" s="1"/>
      <c r="Y52" s="1"/>
      <c r="Z52" s="1"/>
      <c r="AA52" s="1"/>
      <c r="AB52" s="1"/>
      <c r="AC52" s="39"/>
      <c r="AD52" s="40"/>
      <c r="AE52" s="1"/>
    </row>
    <row r="53" spans="1:31" ht="51.75" customHeight="1" x14ac:dyDescent="0.3">
      <c r="A53" s="1">
        <v>49</v>
      </c>
      <c r="B53" s="38">
        <v>5051</v>
      </c>
      <c r="C53" s="1" t="s">
        <v>2212</v>
      </c>
      <c r="D53" s="1" t="s">
        <v>1582</v>
      </c>
      <c r="E53" s="1" t="s">
        <v>1939</v>
      </c>
      <c r="F53" s="44" t="s">
        <v>1940</v>
      </c>
      <c r="G53" s="44" t="s">
        <v>1944</v>
      </c>
      <c r="H53" s="1" t="s">
        <v>2248</v>
      </c>
      <c r="I53" s="12" t="s">
        <v>1942</v>
      </c>
      <c r="J53" s="12" t="s">
        <v>1942</v>
      </c>
      <c r="K53" s="1"/>
      <c r="L53" s="12">
        <f t="shared" si="1"/>
        <v>0</v>
      </c>
      <c r="M53" s="1"/>
      <c r="N53" s="1"/>
      <c r="O53" s="1"/>
      <c r="P53" s="1"/>
      <c r="Q53" s="1"/>
      <c r="R53" s="1"/>
      <c r="S53" s="1"/>
      <c r="T53" s="1"/>
      <c r="U53" s="1"/>
      <c r="V53" s="1"/>
      <c r="W53" s="1"/>
      <c r="X53" s="1"/>
      <c r="Y53" s="1"/>
      <c r="Z53" s="1"/>
      <c r="AA53" s="1"/>
      <c r="AB53" s="1"/>
      <c r="AC53" s="39"/>
      <c r="AD53" s="40"/>
      <c r="AE53" s="1"/>
    </row>
    <row r="54" spans="1:31" ht="51.75" customHeight="1" x14ac:dyDescent="0.3">
      <c r="A54" s="1">
        <v>50</v>
      </c>
      <c r="B54" s="38">
        <v>5052</v>
      </c>
      <c r="C54" s="1" t="s">
        <v>2212</v>
      </c>
      <c r="D54" s="1" t="s">
        <v>1582</v>
      </c>
      <c r="E54" s="1" t="s">
        <v>1939</v>
      </c>
      <c r="F54" s="44" t="s">
        <v>1945</v>
      </c>
      <c r="G54" s="44" t="s">
        <v>1946</v>
      </c>
      <c r="H54" s="1" t="s">
        <v>2248</v>
      </c>
      <c r="I54" s="12" t="s">
        <v>1942</v>
      </c>
      <c r="J54" s="12" t="s">
        <v>1942</v>
      </c>
      <c r="K54" s="1"/>
      <c r="L54" s="12">
        <f t="shared" si="1"/>
        <v>0</v>
      </c>
      <c r="M54" s="1"/>
      <c r="N54" s="1"/>
      <c r="O54" s="1"/>
      <c r="P54" s="1"/>
      <c r="Q54" s="1"/>
      <c r="R54" s="1"/>
      <c r="S54" s="1"/>
      <c r="T54" s="1"/>
      <c r="U54" s="1"/>
      <c r="V54" s="1"/>
      <c r="W54" s="1"/>
      <c r="X54" s="1"/>
      <c r="Y54" s="1"/>
      <c r="Z54" s="1"/>
      <c r="AA54" s="1"/>
      <c r="AB54" s="1"/>
      <c r="AC54" s="39"/>
      <c r="AD54" s="40"/>
      <c r="AE54" s="1"/>
    </row>
    <row r="55" spans="1:31" ht="51.75" customHeight="1" x14ac:dyDescent="0.3">
      <c r="A55" s="1">
        <v>51</v>
      </c>
      <c r="B55" s="38">
        <v>5053</v>
      </c>
      <c r="C55" s="1" t="s">
        <v>2212</v>
      </c>
      <c r="D55" s="1" t="s">
        <v>1582</v>
      </c>
      <c r="E55" s="1" t="s">
        <v>1939</v>
      </c>
      <c r="F55" s="44" t="s">
        <v>1945</v>
      </c>
      <c r="G55" s="44" t="s">
        <v>1947</v>
      </c>
      <c r="H55" s="1" t="s">
        <v>2248</v>
      </c>
      <c r="I55" s="12" t="s">
        <v>1942</v>
      </c>
      <c r="J55" s="12" t="s">
        <v>1942</v>
      </c>
      <c r="K55" s="1"/>
      <c r="L55" s="12">
        <f t="shared" si="1"/>
        <v>0</v>
      </c>
      <c r="M55" s="1"/>
      <c r="N55" s="1"/>
      <c r="O55" s="1"/>
      <c r="P55" s="1"/>
      <c r="Q55" s="1"/>
      <c r="R55" s="1"/>
      <c r="S55" s="1"/>
      <c r="T55" s="1"/>
      <c r="U55" s="1"/>
      <c r="V55" s="1"/>
      <c r="W55" s="1"/>
      <c r="X55" s="1"/>
      <c r="Y55" s="1"/>
      <c r="Z55" s="1"/>
      <c r="AA55" s="1"/>
      <c r="AB55" s="1"/>
      <c r="AC55" s="39"/>
      <c r="AD55" s="40"/>
      <c r="AE55" s="1"/>
    </row>
    <row r="56" spans="1:31" ht="51.75" customHeight="1" x14ac:dyDescent="0.3">
      <c r="A56" s="1">
        <v>52</v>
      </c>
      <c r="B56" s="38">
        <v>5054</v>
      </c>
      <c r="C56" s="1" t="s">
        <v>2212</v>
      </c>
      <c r="D56" s="1" t="s">
        <v>1582</v>
      </c>
      <c r="E56" s="1" t="s">
        <v>1939</v>
      </c>
      <c r="F56" s="44" t="s">
        <v>1945</v>
      </c>
      <c r="G56" s="44" t="s">
        <v>1948</v>
      </c>
      <c r="H56" s="1" t="s">
        <v>2248</v>
      </c>
      <c r="I56" s="12" t="s">
        <v>1942</v>
      </c>
      <c r="J56" s="12" t="s">
        <v>1942</v>
      </c>
      <c r="K56" s="1"/>
      <c r="L56" s="12">
        <f t="shared" si="1"/>
        <v>0</v>
      </c>
      <c r="M56" s="1"/>
      <c r="N56" s="1"/>
      <c r="O56" s="1"/>
      <c r="P56" s="1"/>
      <c r="Q56" s="1"/>
      <c r="R56" s="1"/>
      <c r="S56" s="1"/>
      <c r="T56" s="1"/>
      <c r="U56" s="1"/>
      <c r="V56" s="1"/>
      <c r="W56" s="1"/>
      <c r="X56" s="1"/>
      <c r="Y56" s="1"/>
      <c r="Z56" s="1"/>
      <c r="AA56" s="1"/>
      <c r="AB56" s="1"/>
      <c r="AC56" s="39"/>
      <c r="AD56" s="40"/>
      <c r="AE56" s="1"/>
    </row>
    <row r="57" spans="1:31" ht="51.75" customHeight="1" x14ac:dyDescent="0.3">
      <c r="A57" s="1">
        <v>53</v>
      </c>
      <c r="B57" s="38">
        <v>5055</v>
      </c>
      <c r="C57" s="1" t="s">
        <v>2212</v>
      </c>
      <c r="D57" s="1" t="s">
        <v>1582</v>
      </c>
      <c r="E57" s="1" t="s">
        <v>1939</v>
      </c>
      <c r="F57" s="44" t="s">
        <v>1945</v>
      </c>
      <c r="G57" s="44" t="s">
        <v>1949</v>
      </c>
      <c r="H57" s="1" t="s">
        <v>2248</v>
      </c>
      <c r="I57" s="12" t="s">
        <v>1942</v>
      </c>
      <c r="J57" s="12" t="s">
        <v>1942</v>
      </c>
      <c r="K57" s="1"/>
      <c r="L57" s="12">
        <f t="shared" si="1"/>
        <v>0</v>
      </c>
      <c r="M57" s="1"/>
      <c r="N57" s="1"/>
      <c r="O57" s="1"/>
      <c r="P57" s="1"/>
      <c r="Q57" s="1"/>
      <c r="R57" s="1"/>
      <c r="S57" s="1"/>
      <c r="T57" s="1"/>
      <c r="U57" s="1"/>
      <c r="V57" s="1"/>
      <c r="W57" s="1"/>
      <c r="X57" s="1"/>
      <c r="Y57" s="1"/>
      <c r="Z57" s="1"/>
      <c r="AA57" s="1"/>
      <c r="AB57" s="1"/>
      <c r="AC57" s="39"/>
      <c r="AD57" s="40"/>
      <c r="AE57" s="1"/>
    </row>
    <row r="58" spans="1:31" ht="51.75" customHeight="1" x14ac:dyDescent="0.3">
      <c r="A58" s="1">
        <v>54</v>
      </c>
      <c r="B58" s="38">
        <v>5056</v>
      </c>
      <c r="C58" s="1" t="s">
        <v>2212</v>
      </c>
      <c r="D58" s="1" t="s">
        <v>1582</v>
      </c>
      <c r="E58" s="1" t="s">
        <v>1939</v>
      </c>
      <c r="F58" s="44" t="s">
        <v>1945</v>
      </c>
      <c r="G58" s="44" t="s">
        <v>1950</v>
      </c>
      <c r="H58" s="1" t="s">
        <v>2248</v>
      </c>
      <c r="I58" s="12" t="s">
        <v>1942</v>
      </c>
      <c r="J58" s="12" t="s">
        <v>1942</v>
      </c>
      <c r="K58" s="1"/>
      <c r="L58" s="12">
        <f t="shared" si="1"/>
        <v>0</v>
      </c>
      <c r="M58" s="1"/>
      <c r="N58" s="1"/>
      <c r="O58" s="1"/>
      <c r="P58" s="1"/>
      <c r="Q58" s="1"/>
      <c r="R58" s="1"/>
      <c r="S58" s="1"/>
      <c r="T58" s="1"/>
      <c r="U58" s="1"/>
      <c r="V58" s="1"/>
      <c r="W58" s="1"/>
      <c r="X58" s="1"/>
      <c r="Y58" s="1"/>
      <c r="Z58" s="1"/>
      <c r="AA58" s="1"/>
      <c r="AB58" s="1"/>
      <c r="AC58" s="39"/>
      <c r="AD58" s="40"/>
      <c r="AE58" s="1"/>
    </row>
    <row r="59" spans="1:31" ht="51.75" customHeight="1" x14ac:dyDescent="0.3">
      <c r="A59" s="1">
        <v>55</v>
      </c>
      <c r="B59" s="38">
        <v>5057</v>
      </c>
      <c r="C59" s="1" t="s">
        <v>2212</v>
      </c>
      <c r="D59" s="1" t="s">
        <v>1582</v>
      </c>
      <c r="E59" s="1" t="s">
        <v>1939</v>
      </c>
      <c r="F59" s="44" t="s">
        <v>1951</v>
      </c>
      <c r="G59" s="44" t="s">
        <v>1952</v>
      </c>
      <c r="H59" s="1" t="s">
        <v>2248</v>
      </c>
      <c r="I59" s="12" t="s">
        <v>1942</v>
      </c>
      <c r="J59" s="12" t="s">
        <v>1942</v>
      </c>
      <c r="K59" s="1"/>
      <c r="L59" s="12">
        <f t="shared" si="1"/>
        <v>0</v>
      </c>
      <c r="M59" s="1"/>
      <c r="N59" s="1"/>
      <c r="O59" s="1"/>
      <c r="P59" s="1"/>
      <c r="Q59" s="1"/>
      <c r="R59" s="1"/>
      <c r="S59" s="1"/>
      <c r="T59" s="1"/>
      <c r="U59" s="1"/>
      <c r="V59" s="1"/>
      <c r="W59" s="1"/>
      <c r="X59" s="1"/>
      <c r="Y59" s="1"/>
      <c r="Z59" s="1"/>
      <c r="AA59" s="1"/>
      <c r="AB59" s="1"/>
      <c r="AC59" s="39"/>
      <c r="AD59" s="40"/>
      <c r="AE59" s="1"/>
    </row>
    <row r="60" spans="1:31" ht="51.75" customHeight="1" x14ac:dyDescent="0.3">
      <c r="A60" s="1">
        <v>56</v>
      </c>
      <c r="B60" s="38">
        <v>5058</v>
      </c>
      <c r="C60" s="1" t="s">
        <v>2212</v>
      </c>
      <c r="D60" s="1" t="s">
        <v>1582</v>
      </c>
      <c r="E60" s="1" t="s">
        <v>1939</v>
      </c>
      <c r="F60" s="44" t="s">
        <v>1951</v>
      </c>
      <c r="G60" s="44" t="s">
        <v>1953</v>
      </c>
      <c r="H60" s="1" t="s">
        <v>2248</v>
      </c>
      <c r="I60" s="12" t="s">
        <v>1942</v>
      </c>
      <c r="J60" s="12" t="s">
        <v>1942</v>
      </c>
      <c r="K60" s="1"/>
      <c r="L60" s="12">
        <f t="shared" si="1"/>
        <v>0</v>
      </c>
      <c r="M60" s="1"/>
      <c r="N60" s="1"/>
      <c r="O60" s="1"/>
      <c r="P60" s="1"/>
      <c r="Q60" s="1"/>
      <c r="R60" s="1"/>
      <c r="S60" s="1"/>
      <c r="T60" s="1"/>
      <c r="U60" s="1"/>
      <c r="V60" s="1"/>
      <c r="W60" s="1"/>
      <c r="X60" s="1"/>
      <c r="Y60" s="1"/>
      <c r="Z60" s="1"/>
      <c r="AA60" s="1"/>
      <c r="AB60" s="1"/>
      <c r="AC60" s="39"/>
      <c r="AD60" s="40"/>
      <c r="AE60" s="1"/>
    </row>
    <row r="61" spans="1:31" ht="51.75" customHeight="1" x14ac:dyDescent="0.3">
      <c r="A61" s="1">
        <v>57</v>
      </c>
      <c r="B61" s="38">
        <v>5059</v>
      </c>
      <c r="C61" s="1" t="s">
        <v>2212</v>
      </c>
      <c r="D61" s="1" t="s">
        <v>1582</v>
      </c>
      <c r="E61" s="1" t="s">
        <v>1939</v>
      </c>
      <c r="F61" s="44" t="s">
        <v>1951</v>
      </c>
      <c r="G61" s="44" t="s">
        <v>1954</v>
      </c>
      <c r="H61" s="1" t="s">
        <v>2248</v>
      </c>
      <c r="I61" s="12" t="s">
        <v>1942</v>
      </c>
      <c r="J61" s="12" t="s">
        <v>1942</v>
      </c>
      <c r="K61" s="1"/>
      <c r="L61" s="12">
        <f t="shared" si="1"/>
        <v>0</v>
      </c>
      <c r="M61" s="1"/>
      <c r="N61" s="1"/>
      <c r="O61" s="1"/>
      <c r="P61" s="1"/>
      <c r="Q61" s="1"/>
      <c r="R61" s="1"/>
      <c r="S61" s="1"/>
      <c r="T61" s="1"/>
      <c r="U61" s="1"/>
      <c r="V61" s="1"/>
      <c r="W61" s="1"/>
      <c r="X61" s="1"/>
      <c r="Y61" s="1"/>
      <c r="Z61" s="1"/>
      <c r="AA61" s="1"/>
      <c r="AB61" s="1"/>
      <c r="AC61" s="39"/>
      <c r="AD61" s="40"/>
      <c r="AE61" s="1"/>
    </row>
    <row r="62" spans="1:31" ht="51.75" customHeight="1" x14ac:dyDescent="0.3">
      <c r="A62" s="1">
        <v>58</v>
      </c>
      <c r="B62" s="38">
        <v>5060</v>
      </c>
      <c r="C62" s="1" t="s">
        <v>2212</v>
      </c>
      <c r="D62" s="1" t="s">
        <v>1582</v>
      </c>
      <c r="E62" s="1" t="s">
        <v>1939</v>
      </c>
      <c r="F62" s="44" t="s">
        <v>1951</v>
      </c>
      <c r="G62" s="44" t="s">
        <v>1955</v>
      </c>
      <c r="H62" s="1" t="s">
        <v>2248</v>
      </c>
      <c r="I62" s="12" t="s">
        <v>1942</v>
      </c>
      <c r="J62" s="12" t="s">
        <v>1942</v>
      </c>
      <c r="K62" s="1"/>
      <c r="L62" s="12">
        <f t="shared" si="1"/>
        <v>0</v>
      </c>
      <c r="M62" s="1"/>
      <c r="N62" s="1"/>
      <c r="O62" s="1"/>
      <c r="P62" s="1"/>
      <c r="Q62" s="1"/>
      <c r="R62" s="1"/>
      <c r="S62" s="1"/>
      <c r="T62" s="1"/>
      <c r="U62" s="1"/>
      <c r="V62" s="1"/>
      <c r="W62" s="1"/>
      <c r="X62" s="1"/>
      <c r="Y62" s="1"/>
      <c r="Z62" s="1"/>
      <c r="AA62" s="1"/>
      <c r="AB62" s="1"/>
      <c r="AC62" s="39"/>
      <c r="AD62" s="40"/>
      <c r="AE62" s="1"/>
    </row>
    <row r="63" spans="1:31" ht="51.75" customHeight="1" x14ac:dyDescent="0.3">
      <c r="A63" s="1">
        <v>59</v>
      </c>
      <c r="B63" s="38">
        <v>5061</v>
      </c>
      <c r="C63" s="1" t="s">
        <v>2212</v>
      </c>
      <c r="D63" s="1" t="s">
        <v>1582</v>
      </c>
      <c r="E63" s="1" t="s">
        <v>1939</v>
      </c>
      <c r="F63" s="44" t="s">
        <v>1951</v>
      </c>
      <c r="G63" s="44" t="s">
        <v>1956</v>
      </c>
      <c r="H63" s="1" t="s">
        <v>2248</v>
      </c>
      <c r="I63" s="12" t="s">
        <v>1942</v>
      </c>
      <c r="J63" s="12" t="s">
        <v>1942</v>
      </c>
      <c r="K63" s="1"/>
      <c r="L63" s="12">
        <f t="shared" si="1"/>
        <v>0</v>
      </c>
      <c r="M63" s="1"/>
      <c r="N63" s="1"/>
      <c r="O63" s="1"/>
      <c r="P63" s="1"/>
      <c r="Q63" s="1"/>
      <c r="R63" s="1"/>
      <c r="S63" s="1"/>
      <c r="T63" s="1"/>
      <c r="U63" s="1"/>
      <c r="V63" s="1"/>
      <c r="W63" s="1"/>
      <c r="X63" s="1"/>
      <c r="Y63" s="1"/>
      <c r="Z63" s="1"/>
      <c r="AA63" s="1"/>
      <c r="AB63" s="1"/>
      <c r="AC63" s="39"/>
      <c r="AD63" s="40"/>
      <c r="AE63" s="1"/>
    </row>
    <row r="64" spans="1:31" ht="51.75" customHeight="1" x14ac:dyDescent="0.3">
      <c r="A64" s="1">
        <v>60</v>
      </c>
      <c r="B64" s="38">
        <v>5062</v>
      </c>
      <c r="C64" s="1" t="s">
        <v>2212</v>
      </c>
      <c r="D64" s="1" t="s">
        <v>1582</v>
      </c>
      <c r="E64" s="1" t="s">
        <v>1939</v>
      </c>
      <c r="F64" s="44" t="s">
        <v>1957</v>
      </c>
      <c r="G64" s="44" t="s">
        <v>1958</v>
      </c>
      <c r="H64" s="1" t="s">
        <v>2248</v>
      </c>
      <c r="I64" s="12" t="s">
        <v>1942</v>
      </c>
      <c r="J64" s="12" t="s">
        <v>1942</v>
      </c>
      <c r="K64" s="1"/>
      <c r="L64" s="12">
        <f t="shared" si="1"/>
        <v>0</v>
      </c>
      <c r="M64" s="1"/>
      <c r="N64" s="1"/>
      <c r="O64" s="1"/>
      <c r="P64" s="1"/>
      <c r="Q64" s="1"/>
      <c r="R64" s="1"/>
      <c r="S64" s="1"/>
      <c r="T64" s="1"/>
      <c r="U64" s="1"/>
      <c r="V64" s="1"/>
      <c r="W64" s="1"/>
      <c r="X64" s="1"/>
      <c r="Y64" s="1"/>
      <c r="Z64" s="1"/>
      <c r="AA64" s="1"/>
      <c r="AB64" s="1"/>
      <c r="AC64" s="39"/>
      <c r="AD64" s="40"/>
      <c r="AE64" s="1"/>
    </row>
    <row r="65" spans="1:31" ht="51.75" customHeight="1" x14ac:dyDescent="0.3">
      <c r="A65" s="1">
        <v>61</v>
      </c>
      <c r="B65" s="38">
        <v>5063</v>
      </c>
      <c r="C65" s="1" t="s">
        <v>2212</v>
      </c>
      <c r="D65" s="1" t="s">
        <v>1582</v>
      </c>
      <c r="E65" s="1" t="s">
        <v>1939</v>
      </c>
      <c r="F65" s="44" t="s">
        <v>1957</v>
      </c>
      <c r="G65" s="44" t="s">
        <v>1959</v>
      </c>
      <c r="H65" s="1" t="s">
        <v>2248</v>
      </c>
      <c r="I65" s="12" t="s">
        <v>1942</v>
      </c>
      <c r="J65" s="12" t="s">
        <v>1942</v>
      </c>
      <c r="K65" s="1"/>
      <c r="L65" s="12">
        <f t="shared" si="1"/>
        <v>0</v>
      </c>
      <c r="M65" s="1"/>
      <c r="N65" s="1"/>
      <c r="O65" s="1"/>
      <c r="P65" s="1"/>
      <c r="Q65" s="1"/>
      <c r="R65" s="1"/>
      <c r="S65" s="1"/>
      <c r="T65" s="1"/>
      <c r="U65" s="1"/>
      <c r="V65" s="1"/>
      <c r="W65" s="1"/>
      <c r="X65" s="1"/>
      <c r="Y65" s="1"/>
      <c r="Z65" s="1"/>
      <c r="AA65" s="1"/>
      <c r="AB65" s="1"/>
      <c r="AC65" s="39"/>
      <c r="AD65" s="40"/>
      <c r="AE65" s="1"/>
    </row>
    <row r="66" spans="1:31" ht="51.75" customHeight="1" x14ac:dyDescent="0.3">
      <c r="A66" s="1">
        <v>62</v>
      </c>
      <c r="B66" s="38">
        <v>5064</v>
      </c>
      <c r="C66" s="1" t="s">
        <v>2212</v>
      </c>
      <c r="D66" s="1" t="s">
        <v>1582</v>
      </c>
      <c r="E66" s="1" t="s">
        <v>1939</v>
      </c>
      <c r="F66" s="44" t="s">
        <v>1957</v>
      </c>
      <c r="G66" s="44" t="s">
        <v>1960</v>
      </c>
      <c r="H66" s="1" t="s">
        <v>2248</v>
      </c>
      <c r="I66" s="12" t="s">
        <v>1942</v>
      </c>
      <c r="J66" s="12" t="s">
        <v>1942</v>
      </c>
      <c r="K66" s="1"/>
      <c r="L66" s="12">
        <f t="shared" si="1"/>
        <v>0</v>
      </c>
      <c r="M66" s="1"/>
      <c r="N66" s="1"/>
      <c r="O66" s="1"/>
      <c r="P66" s="1"/>
      <c r="Q66" s="1"/>
      <c r="R66" s="1"/>
      <c r="S66" s="1"/>
      <c r="T66" s="1"/>
      <c r="U66" s="1"/>
      <c r="V66" s="1"/>
      <c r="W66" s="1"/>
      <c r="X66" s="1"/>
      <c r="Y66" s="1"/>
      <c r="Z66" s="1"/>
      <c r="AA66" s="1"/>
      <c r="AB66" s="1"/>
      <c r="AC66" s="39"/>
      <c r="AD66" s="40"/>
      <c r="AE66" s="1"/>
    </row>
    <row r="67" spans="1:31" ht="51.75" customHeight="1" x14ac:dyDescent="0.3">
      <c r="A67" s="1">
        <v>63</v>
      </c>
      <c r="B67" s="38">
        <v>5065</v>
      </c>
      <c r="C67" s="1" t="s">
        <v>2212</v>
      </c>
      <c r="D67" s="1" t="s">
        <v>1582</v>
      </c>
      <c r="E67" s="1" t="s">
        <v>1939</v>
      </c>
      <c r="F67" s="44" t="s">
        <v>1961</v>
      </c>
      <c r="G67" s="44" t="s">
        <v>1962</v>
      </c>
      <c r="H67" s="1" t="s">
        <v>2248</v>
      </c>
      <c r="I67" s="12" t="s">
        <v>1942</v>
      </c>
      <c r="J67" s="12" t="s">
        <v>1942</v>
      </c>
      <c r="K67" s="1"/>
      <c r="L67" s="12">
        <f t="shared" si="1"/>
        <v>0</v>
      </c>
      <c r="M67" s="1"/>
      <c r="N67" s="1"/>
      <c r="O67" s="1"/>
      <c r="P67" s="1"/>
      <c r="Q67" s="1"/>
      <c r="R67" s="1"/>
      <c r="S67" s="1"/>
      <c r="T67" s="1"/>
      <c r="U67" s="1"/>
      <c r="V67" s="1"/>
      <c r="W67" s="1"/>
      <c r="X67" s="1"/>
      <c r="Y67" s="1"/>
      <c r="Z67" s="1"/>
      <c r="AA67" s="1"/>
      <c r="AB67" s="1"/>
      <c r="AC67" s="39"/>
      <c r="AD67" s="40"/>
      <c r="AE67" s="1"/>
    </row>
    <row r="68" spans="1:31" ht="51.75" customHeight="1" x14ac:dyDescent="0.3">
      <c r="A68" s="1">
        <v>64</v>
      </c>
      <c r="B68" s="38">
        <v>5066</v>
      </c>
      <c r="C68" s="1" t="s">
        <v>2212</v>
      </c>
      <c r="D68" s="1" t="s">
        <v>1582</v>
      </c>
      <c r="E68" s="1" t="s">
        <v>1939</v>
      </c>
      <c r="F68" s="44" t="s">
        <v>1961</v>
      </c>
      <c r="G68" s="44" t="s">
        <v>1963</v>
      </c>
      <c r="H68" s="1" t="s">
        <v>2248</v>
      </c>
      <c r="I68" s="12" t="s">
        <v>1942</v>
      </c>
      <c r="J68" s="12" t="s">
        <v>1942</v>
      </c>
      <c r="K68" s="1"/>
      <c r="L68" s="12">
        <f t="shared" si="1"/>
        <v>0</v>
      </c>
      <c r="M68" s="1"/>
      <c r="N68" s="1"/>
      <c r="O68" s="1"/>
      <c r="P68" s="1"/>
      <c r="Q68" s="1"/>
      <c r="R68" s="1"/>
      <c r="S68" s="1"/>
      <c r="T68" s="1"/>
      <c r="U68" s="1"/>
      <c r="V68" s="1"/>
      <c r="W68" s="1"/>
      <c r="X68" s="1"/>
      <c r="Y68" s="1"/>
      <c r="Z68" s="1"/>
      <c r="AA68" s="1"/>
      <c r="AB68" s="1"/>
      <c r="AC68" s="39"/>
      <c r="AD68" s="40"/>
      <c r="AE68" s="1"/>
    </row>
    <row r="69" spans="1:31" ht="51.75" customHeight="1" x14ac:dyDescent="0.3">
      <c r="A69" s="1">
        <v>65</v>
      </c>
      <c r="B69" s="38">
        <v>5067</v>
      </c>
      <c r="C69" s="1" t="s">
        <v>2212</v>
      </c>
      <c r="D69" s="1" t="s">
        <v>1582</v>
      </c>
      <c r="E69" s="1" t="s">
        <v>1939</v>
      </c>
      <c r="F69" s="44" t="s">
        <v>1961</v>
      </c>
      <c r="G69" s="44" t="s">
        <v>1964</v>
      </c>
      <c r="H69" s="1" t="s">
        <v>2248</v>
      </c>
      <c r="I69" s="12" t="s">
        <v>1942</v>
      </c>
      <c r="J69" s="12" t="s">
        <v>1942</v>
      </c>
      <c r="K69" s="1"/>
      <c r="L69" s="12">
        <f t="shared" si="1"/>
        <v>0</v>
      </c>
      <c r="M69" s="1"/>
      <c r="N69" s="1"/>
      <c r="O69" s="1"/>
      <c r="P69" s="1"/>
      <c r="Q69" s="1"/>
      <c r="R69" s="1"/>
      <c r="S69" s="1"/>
      <c r="T69" s="1"/>
      <c r="U69" s="1"/>
      <c r="V69" s="1"/>
      <c r="W69" s="1"/>
      <c r="X69" s="1"/>
      <c r="Y69" s="1"/>
      <c r="Z69" s="1"/>
      <c r="AA69" s="1"/>
      <c r="AB69" s="1"/>
      <c r="AC69" s="39"/>
      <c r="AD69" s="40"/>
      <c r="AE69" s="1"/>
    </row>
    <row r="70" spans="1:31" ht="51.75" customHeight="1" x14ac:dyDescent="0.3">
      <c r="A70" s="1">
        <v>66</v>
      </c>
      <c r="B70" s="38">
        <v>5068</v>
      </c>
      <c r="C70" s="1" t="s">
        <v>2212</v>
      </c>
      <c r="D70" s="1" t="s">
        <v>1582</v>
      </c>
      <c r="E70" s="1" t="s">
        <v>1939</v>
      </c>
      <c r="F70" s="44" t="s">
        <v>1961</v>
      </c>
      <c r="G70" s="44" t="s">
        <v>1965</v>
      </c>
      <c r="H70" s="1" t="s">
        <v>2248</v>
      </c>
      <c r="I70" s="12" t="s">
        <v>1942</v>
      </c>
      <c r="J70" s="12" t="s">
        <v>1942</v>
      </c>
      <c r="K70" s="1"/>
      <c r="L70" s="12">
        <f t="shared" si="1"/>
        <v>0</v>
      </c>
      <c r="M70" s="1"/>
      <c r="N70" s="1"/>
      <c r="O70" s="1"/>
      <c r="P70" s="1"/>
      <c r="Q70" s="1"/>
      <c r="R70" s="1"/>
      <c r="S70" s="1"/>
      <c r="T70" s="1"/>
      <c r="U70" s="1"/>
      <c r="V70" s="1"/>
      <c r="W70" s="1"/>
      <c r="X70" s="1"/>
      <c r="Y70" s="1"/>
      <c r="Z70" s="1"/>
      <c r="AA70" s="1"/>
      <c r="AB70" s="1"/>
      <c r="AC70" s="39"/>
      <c r="AD70" s="40"/>
      <c r="AE70" s="1"/>
    </row>
    <row r="71" spans="1:31" ht="51.75" customHeight="1" x14ac:dyDescent="0.3">
      <c r="A71" s="1">
        <v>67</v>
      </c>
      <c r="B71" s="38">
        <v>5069</v>
      </c>
      <c r="C71" s="1" t="s">
        <v>2212</v>
      </c>
      <c r="D71" s="1" t="s">
        <v>1582</v>
      </c>
      <c r="E71" s="1" t="s">
        <v>1939</v>
      </c>
      <c r="F71" s="44" t="s">
        <v>1961</v>
      </c>
      <c r="G71" s="44" t="s">
        <v>1966</v>
      </c>
      <c r="H71" s="1" t="s">
        <v>2248</v>
      </c>
      <c r="I71" s="12" t="s">
        <v>1942</v>
      </c>
      <c r="J71" s="12" t="s">
        <v>1942</v>
      </c>
      <c r="K71" s="1"/>
      <c r="L71" s="12">
        <f t="shared" si="1"/>
        <v>0</v>
      </c>
      <c r="M71" s="1"/>
      <c r="N71" s="1"/>
      <c r="O71" s="1"/>
      <c r="P71" s="1"/>
      <c r="Q71" s="1"/>
      <c r="R71" s="1"/>
      <c r="S71" s="1"/>
      <c r="T71" s="1"/>
      <c r="U71" s="1"/>
      <c r="V71" s="1"/>
      <c r="W71" s="1"/>
      <c r="X71" s="1"/>
      <c r="Y71" s="1"/>
      <c r="Z71" s="1"/>
      <c r="AA71" s="1"/>
      <c r="AB71" s="1"/>
      <c r="AC71" s="39"/>
      <c r="AD71" s="40"/>
      <c r="AE71" s="1"/>
    </row>
    <row r="72" spans="1:31" ht="51.75" customHeight="1" x14ac:dyDescent="0.3">
      <c r="A72" s="1">
        <v>68</v>
      </c>
      <c r="B72" s="38">
        <v>5070</v>
      </c>
      <c r="C72" s="1" t="s">
        <v>2212</v>
      </c>
      <c r="D72" s="1" t="s">
        <v>1582</v>
      </c>
      <c r="E72" s="1" t="s">
        <v>1939</v>
      </c>
      <c r="F72" s="44" t="s">
        <v>1967</v>
      </c>
      <c r="G72" s="44" t="s">
        <v>1968</v>
      </c>
      <c r="H72" s="1" t="s">
        <v>2248</v>
      </c>
      <c r="I72" s="12" t="s">
        <v>1942</v>
      </c>
      <c r="J72" s="12" t="s">
        <v>1942</v>
      </c>
      <c r="K72" s="1"/>
      <c r="L72" s="12">
        <f t="shared" si="1"/>
        <v>0</v>
      </c>
      <c r="M72" s="1"/>
      <c r="N72" s="1"/>
      <c r="O72" s="1"/>
      <c r="P72" s="1"/>
      <c r="Q72" s="1"/>
      <c r="R72" s="1"/>
      <c r="S72" s="1"/>
      <c r="T72" s="1"/>
      <c r="U72" s="1"/>
      <c r="V72" s="1"/>
      <c r="W72" s="1"/>
      <c r="X72" s="1"/>
      <c r="Y72" s="1"/>
      <c r="Z72" s="1"/>
      <c r="AA72" s="1"/>
      <c r="AB72" s="1"/>
      <c r="AC72" s="39"/>
      <c r="AD72" s="40"/>
      <c r="AE72" s="1"/>
    </row>
    <row r="73" spans="1:31" ht="51.75" customHeight="1" x14ac:dyDescent="0.3">
      <c r="A73" s="1">
        <v>69</v>
      </c>
      <c r="B73" s="38">
        <v>5071</v>
      </c>
      <c r="C73" s="1" t="s">
        <v>2212</v>
      </c>
      <c r="D73" s="1" t="s">
        <v>1582</v>
      </c>
      <c r="E73" s="1" t="s">
        <v>1939</v>
      </c>
      <c r="F73" s="44" t="s">
        <v>1967</v>
      </c>
      <c r="G73" s="44" t="s">
        <v>1969</v>
      </c>
      <c r="H73" s="1" t="s">
        <v>2248</v>
      </c>
      <c r="I73" s="12" t="s">
        <v>1942</v>
      </c>
      <c r="J73" s="12" t="s">
        <v>1942</v>
      </c>
      <c r="K73" s="1"/>
      <c r="L73" s="12">
        <f t="shared" si="1"/>
        <v>0</v>
      </c>
      <c r="M73" s="1"/>
      <c r="N73" s="1"/>
      <c r="O73" s="1"/>
      <c r="P73" s="1"/>
      <c r="Q73" s="1"/>
      <c r="R73" s="1"/>
      <c r="S73" s="1"/>
      <c r="T73" s="1"/>
      <c r="U73" s="1"/>
      <c r="V73" s="1"/>
      <c r="W73" s="1"/>
      <c r="X73" s="1"/>
      <c r="Y73" s="1"/>
      <c r="Z73" s="1"/>
      <c r="AA73" s="1"/>
      <c r="AB73" s="1"/>
      <c r="AC73" s="39"/>
      <c r="AD73" s="40"/>
      <c r="AE73" s="1"/>
    </row>
    <row r="74" spans="1:31" ht="51.75" customHeight="1" x14ac:dyDescent="0.3">
      <c r="A74" s="1">
        <v>70</v>
      </c>
      <c r="B74" s="38">
        <v>5072</v>
      </c>
      <c r="C74" s="1" t="s">
        <v>2212</v>
      </c>
      <c r="D74" s="1" t="s">
        <v>1582</v>
      </c>
      <c r="E74" s="1" t="s">
        <v>1939</v>
      </c>
      <c r="F74" s="44" t="s">
        <v>1967</v>
      </c>
      <c r="G74" s="44" t="s">
        <v>1970</v>
      </c>
      <c r="H74" s="1" t="s">
        <v>2248</v>
      </c>
      <c r="I74" s="12" t="s">
        <v>1942</v>
      </c>
      <c r="J74" s="12" t="s">
        <v>1942</v>
      </c>
      <c r="K74" s="1"/>
      <c r="L74" s="12">
        <f t="shared" si="1"/>
        <v>0</v>
      </c>
      <c r="M74" s="1"/>
      <c r="N74" s="1"/>
      <c r="O74" s="1"/>
      <c r="P74" s="1"/>
      <c r="Q74" s="1"/>
      <c r="R74" s="1"/>
      <c r="S74" s="1"/>
      <c r="T74" s="1"/>
      <c r="U74" s="1"/>
      <c r="V74" s="1"/>
      <c r="W74" s="1"/>
      <c r="X74" s="1"/>
      <c r="Y74" s="1"/>
      <c r="Z74" s="1"/>
      <c r="AA74" s="1"/>
      <c r="AB74" s="1"/>
      <c r="AC74" s="39"/>
      <c r="AD74" s="40"/>
      <c r="AE74" s="1"/>
    </row>
    <row r="75" spans="1:31" ht="51.75" customHeight="1" x14ac:dyDescent="0.3">
      <c r="A75" s="1">
        <v>71</v>
      </c>
      <c r="B75" s="38">
        <v>5073</v>
      </c>
      <c r="C75" s="1" t="s">
        <v>2212</v>
      </c>
      <c r="D75" s="1" t="s">
        <v>1582</v>
      </c>
      <c r="E75" s="1" t="s">
        <v>1939</v>
      </c>
      <c r="F75" s="44" t="s">
        <v>1971</v>
      </c>
      <c r="G75" s="44" t="s">
        <v>1972</v>
      </c>
      <c r="H75" s="1" t="s">
        <v>2248</v>
      </c>
      <c r="I75" s="12" t="s">
        <v>1942</v>
      </c>
      <c r="J75" s="12" t="s">
        <v>1942</v>
      </c>
      <c r="K75" s="1"/>
      <c r="L75" s="12">
        <f t="shared" si="1"/>
        <v>0</v>
      </c>
      <c r="M75" s="1"/>
      <c r="N75" s="1"/>
      <c r="O75" s="1"/>
      <c r="P75" s="1"/>
      <c r="Q75" s="1"/>
      <c r="R75" s="1"/>
      <c r="S75" s="1"/>
      <c r="T75" s="1"/>
      <c r="U75" s="1"/>
      <c r="V75" s="1"/>
      <c r="W75" s="1"/>
      <c r="X75" s="1"/>
      <c r="Y75" s="1"/>
      <c r="Z75" s="1"/>
      <c r="AA75" s="1"/>
      <c r="AB75" s="1"/>
      <c r="AC75" s="39"/>
      <c r="AD75" s="40"/>
      <c r="AE75" s="1"/>
    </row>
    <row r="76" spans="1:31" ht="51.75" customHeight="1" x14ac:dyDescent="0.3">
      <c r="A76" s="1">
        <v>72</v>
      </c>
      <c r="B76" s="38">
        <v>5074</v>
      </c>
      <c r="C76" s="1" t="s">
        <v>2212</v>
      </c>
      <c r="D76" s="1" t="s">
        <v>1582</v>
      </c>
      <c r="E76" s="1" t="s">
        <v>1939</v>
      </c>
      <c r="F76" s="44" t="s">
        <v>1971</v>
      </c>
      <c r="G76" s="44" t="s">
        <v>1973</v>
      </c>
      <c r="H76" s="1" t="s">
        <v>2248</v>
      </c>
      <c r="I76" s="12" t="s">
        <v>1942</v>
      </c>
      <c r="J76" s="12" t="s">
        <v>1942</v>
      </c>
      <c r="K76" s="1"/>
      <c r="L76" s="12">
        <f t="shared" si="1"/>
        <v>0</v>
      </c>
      <c r="M76" s="1"/>
      <c r="N76" s="1"/>
      <c r="O76" s="1"/>
      <c r="P76" s="1"/>
      <c r="Q76" s="1"/>
      <c r="R76" s="1"/>
      <c r="S76" s="1"/>
      <c r="T76" s="1"/>
      <c r="U76" s="1"/>
      <c r="V76" s="1"/>
      <c r="W76" s="1"/>
      <c r="X76" s="1"/>
      <c r="Y76" s="1"/>
      <c r="Z76" s="1"/>
      <c r="AA76" s="1"/>
      <c r="AB76" s="1"/>
      <c r="AC76" s="39"/>
      <c r="AD76" s="40"/>
      <c r="AE76" s="1"/>
    </row>
    <row r="77" spans="1:31" ht="51.75" customHeight="1" x14ac:dyDescent="0.3">
      <c r="A77" s="1">
        <v>73</v>
      </c>
      <c r="B77" s="38">
        <v>5075</v>
      </c>
      <c r="C77" s="1" t="s">
        <v>2212</v>
      </c>
      <c r="D77" s="1" t="s">
        <v>1582</v>
      </c>
      <c r="E77" s="1" t="s">
        <v>1939</v>
      </c>
      <c r="F77" s="44" t="s">
        <v>1974</v>
      </c>
      <c r="G77" s="44" t="s">
        <v>1975</v>
      </c>
      <c r="H77" s="1" t="s">
        <v>2248</v>
      </c>
      <c r="I77" s="12" t="s">
        <v>1942</v>
      </c>
      <c r="J77" s="12" t="s">
        <v>1942</v>
      </c>
      <c r="K77" s="1"/>
      <c r="L77" s="12">
        <f t="shared" si="1"/>
        <v>0</v>
      </c>
      <c r="M77" s="1"/>
      <c r="N77" s="1"/>
      <c r="O77" s="1"/>
      <c r="P77" s="1"/>
      <c r="Q77" s="1"/>
      <c r="R77" s="1"/>
      <c r="S77" s="1"/>
      <c r="T77" s="1"/>
      <c r="U77" s="1"/>
      <c r="V77" s="1"/>
      <c r="W77" s="1"/>
      <c r="X77" s="1"/>
      <c r="Y77" s="1"/>
      <c r="Z77" s="1"/>
      <c r="AA77" s="1"/>
      <c r="AB77" s="1"/>
      <c r="AC77" s="39"/>
      <c r="AD77" s="40"/>
      <c r="AE77" s="1"/>
    </row>
    <row r="78" spans="1:31" ht="51.75" customHeight="1" x14ac:dyDescent="0.3">
      <c r="A78" s="1">
        <v>74</v>
      </c>
      <c r="B78" s="38">
        <v>5076</v>
      </c>
      <c r="C78" s="1" t="s">
        <v>2212</v>
      </c>
      <c r="D78" s="1" t="s">
        <v>1582</v>
      </c>
      <c r="E78" s="1" t="s">
        <v>1939</v>
      </c>
      <c r="F78" s="44" t="s">
        <v>1974</v>
      </c>
      <c r="G78" s="44" t="s">
        <v>1976</v>
      </c>
      <c r="H78" s="1" t="s">
        <v>2248</v>
      </c>
      <c r="I78" s="12" t="s">
        <v>1942</v>
      </c>
      <c r="J78" s="12" t="s">
        <v>1942</v>
      </c>
      <c r="K78" s="1"/>
      <c r="L78" s="12">
        <f t="shared" si="1"/>
        <v>0</v>
      </c>
      <c r="M78" s="1"/>
      <c r="N78" s="1"/>
      <c r="O78" s="1"/>
      <c r="P78" s="1"/>
      <c r="Q78" s="1"/>
      <c r="R78" s="1"/>
      <c r="S78" s="1"/>
      <c r="T78" s="1"/>
      <c r="U78" s="1"/>
      <c r="V78" s="1"/>
      <c r="W78" s="1"/>
      <c r="X78" s="1"/>
      <c r="Y78" s="1"/>
      <c r="Z78" s="1"/>
      <c r="AA78" s="1"/>
      <c r="AB78" s="1"/>
      <c r="AC78" s="39"/>
      <c r="AD78" s="40"/>
      <c r="AE78" s="1"/>
    </row>
    <row r="79" spans="1:31" ht="51.75" customHeight="1" x14ac:dyDescent="0.3">
      <c r="A79" s="1">
        <v>75</v>
      </c>
      <c r="B79" s="38">
        <v>5077</v>
      </c>
      <c r="C79" s="1" t="s">
        <v>2212</v>
      </c>
      <c r="D79" s="1" t="s">
        <v>1582</v>
      </c>
      <c r="E79" s="1" t="s">
        <v>1939</v>
      </c>
      <c r="F79" s="44" t="s">
        <v>1974</v>
      </c>
      <c r="G79" s="44" t="s">
        <v>1977</v>
      </c>
      <c r="H79" s="1" t="s">
        <v>2248</v>
      </c>
      <c r="I79" s="12" t="s">
        <v>1942</v>
      </c>
      <c r="J79" s="12" t="s">
        <v>1942</v>
      </c>
      <c r="K79" s="1"/>
      <c r="L79" s="12">
        <f t="shared" si="1"/>
        <v>0</v>
      </c>
      <c r="M79" s="1"/>
      <c r="N79" s="1"/>
      <c r="O79" s="1"/>
      <c r="P79" s="1"/>
      <c r="Q79" s="1"/>
      <c r="R79" s="1"/>
      <c r="S79" s="1"/>
      <c r="T79" s="1"/>
      <c r="U79" s="1"/>
      <c r="V79" s="1"/>
      <c r="W79" s="1"/>
      <c r="X79" s="1"/>
      <c r="Y79" s="1"/>
      <c r="Z79" s="1"/>
      <c r="AA79" s="1"/>
      <c r="AB79" s="1"/>
      <c r="AC79" s="39"/>
      <c r="AD79" s="40"/>
      <c r="AE79" s="1"/>
    </row>
    <row r="80" spans="1:31" ht="51.75" customHeight="1" x14ac:dyDescent="0.3">
      <c r="A80" s="1">
        <v>76</v>
      </c>
      <c r="B80" s="38">
        <v>5078</v>
      </c>
      <c r="C80" s="1" t="s">
        <v>2212</v>
      </c>
      <c r="D80" s="1" t="s">
        <v>1582</v>
      </c>
      <c r="E80" s="1" t="s">
        <v>1939</v>
      </c>
      <c r="F80" s="44" t="s">
        <v>1974</v>
      </c>
      <c r="G80" s="44" t="s">
        <v>1978</v>
      </c>
      <c r="H80" s="1" t="s">
        <v>2248</v>
      </c>
      <c r="I80" s="12" t="s">
        <v>1942</v>
      </c>
      <c r="J80" s="12" t="s">
        <v>1942</v>
      </c>
      <c r="K80" s="1"/>
      <c r="L80" s="12">
        <f t="shared" si="1"/>
        <v>0</v>
      </c>
      <c r="M80" s="1"/>
      <c r="N80" s="1"/>
      <c r="O80" s="1"/>
      <c r="P80" s="1"/>
      <c r="Q80" s="1"/>
      <c r="R80" s="1"/>
      <c r="S80" s="1"/>
      <c r="T80" s="1"/>
      <c r="U80" s="1"/>
      <c r="V80" s="1"/>
      <c r="W80" s="1"/>
      <c r="X80" s="1"/>
      <c r="Y80" s="1"/>
      <c r="Z80" s="1"/>
      <c r="AA80" s="1"/>
      <c r="AB80" s="1"/>
      <c r="AC80" s="39"/>
      <c r="AD80" s="40"/>
      <c r="AE80" s="1"/>
    </row>
    <row r="81" spans="1:31" ht="51.75" customHeight="1" x14ac:dyDescent="0.3">
      <c r="A81" s="1"/>
      <c r="B81" s="38"/>
      <c r="C81" s="1" t="s">
        <v>2212</v>
      </c>
      <c r="D81" s="1" t="s">
        <v>1582</v>
      </c>
      <c r="E81" s="1" t="s">
        <v>1939</v>
      </c>
      <c r="F81" s="44" t="s">
        <v>1979</v>
      </c>
      <c r="G81" s="44" t="s">
        <v>1980</v>
      </c>
      <c r="H81" s="1" t="s">
        <v>2248</v>
      </c>
      <c r="I81" s="12" t="s">
        <v>1942</v>
      </c>
      <c r="J81" s="12" t="s">
        <v>1942</v>
      </c>
      <c r="K81" s="1"/>
      <c r="L81" s="12"/>
      <c r="M81" s="1"/>
      <c r="N81" s="1"/>
      <c r="O81" s="1"/>
      <c r="P81" s="1"/>
      <c r="Q81" s="1"/>
      <c r="R81" s="1"/>
      <c r="S81" s="1"/>
      <c r="T81" s="1"/>
      <c r="U81" s="1"/>
      <c r="V81" s="1"/>
      <c r="W81" s="1"/>
      <c r="X81" s="1"/>
      <c r="Y81" s="1"/>
      <c r="Z81" s="1"/>
      <c r="AA81" s="1"/>
      <c r="AB81" s="1"/>
      <c r="AC81" s="39"/>
      <c r="AD81" s="40"/>
      <c r="AE81" s="1"/>
    </row>
    <row r="82" spans="1:31" ht="51.75" customHeight="1" x14ac:dyDescent="0.3">
      <c r="A82" s="1"/>
      <c r="B82" s="38"/>
      <c r="C82" s="1" t="s">
        <v>2212</v>
      </c>
      <c r="D82" s="1" t="s">
        <v>1582</v>
      </c>
      <c r="E82" s="1" t="s">
        <v>1939</v>
      </c>
      <c r="F82" s="44" t="s">
        <v>1979</v>
      </c>
      <c r="G82" s="44" t="s">
        <v>1981</v>
      </c>
      <c r="H82" s="1" t="s">
        <v>2248</v>
      </c>
      <c r="I82" s="12" t="s">
        <v>1942</v>
      </c>
      <c r="J82" s="12" t="s">
        <v>1942</v>
      </c>
      <c r="K82" s="1"/>
      <c r="L82" s="12"/>
      <c r="M82" s="1"/>
      <c r="N82" s="1"/>
      <c r="O82" s="1"/>
      <c r="P82" s="1"/>
      <c r="Q82" s="1"/>
      <c r="R82" s="1"/>
      <c r="S82" s="1"/>
      <c r="T82" s="1"/>
      <c r="U82" s="1"/>
      <c r="V82" s="1"/>
      <c r="W82" s="1"/>
      <c r="X82" s="1"/>
      <c r="Y82" s="1"/>
      <c r="Z82" s="1"/>
      <c r="AA82" s="1"/>
      <c r="AB82" s="1"/>
      <c r="AC82" s="39"/>
      <c r="AD82" s="40"/>
      <c r="AE82" s="1"/>
    </row>
    <row r="83" spans="1:31" ht="51.75" customHeight="1" x14ac:dyDescent="0.3">
      <c r="A83" s="1"/>
      <c r="B83" s="38"/>
      <c r="C83" s="1" t="s">
        <v>2212</v>
      </c>
      <c r="D83" s="1" t="s">
        <v>1582</v>
      </c>
      <c r="E83" s="1" t="s">
        <v>1939</v>
      </c>
      <c r="F83" s="44" t="s">
        <v>1979</v>
      </c>
      <c r="G83" s="44" t="s">
        <v>1982</v>
      </c>
      <c r="H83" s="1" t="s">
        <v>2248</v>
      </c>
      <c r="I83" s="12" t="s">
        <v>1942</v>
      </c>
      <c r="J83" s="12" t="s">
        <v>1942</v>
      </c>
      <c r="K83" s="1"/>
      <c r="L83" s="12"/>
      <c r="M83" s="1"/>
      <c r="N83" s="1"/>
      <c r="O83" s="1"/>
      <c r="P83" s="1"/>
      <c r="Q83" s="1"/>
      <c r="R83" s="1"/>
      <c r="S83" s="1"/>
      <c r="T83" s="1"/>
      <c r="U83" s="1"/>
      <c r="V83" s="1"/>
      <c r="W83" s="1"/>
      <c r="X83" s="1"/>
      <c r="Y83" s="1"/>
      <c r="Z83" s="1"/>
      <c r="AA83" s="1"/>
      <c r="AB83" s="1"/>
      <c r="AC83" s="39"/>
      <c r="AD83" s="40"/>
      <c r="AE83" s="1"/>
    </row>
    <row r="84" spans="1:31" ht="51.75" customHeight="1" x14ac:dyDescent="0.3">
      <c r="A84" s="1"/>
      <c r="B84" s="38"/>
      <c r="C84" s="1" t="s">
        <v>2212</v>
      </c>
      <c r="D84" s="1" t="s">
        <v>1582</v>
      </c>
      <c r="E84" s="1" t="s">
        <v>1939</v>
      </c>
      <c r="F84" s="44" t="s">
        <v>1983</v>
      </c>
      <c r="G84" s="44" t="s">
        <v>1984</v>
      </c>
      <c r="H84" s="1" t="s">
        <v>2248</v>
      </c>
      <c r="I84" s="12" t="s">
        <v>1942</v>
      </c>
      <c r="J84" s="12" t="s">
        <v>1942</v>
      </c>
      <c r="K84" s="1"/>
      <c r="L84" s="12"/>
      <c r="M84" s="1"/>
      <c r="N84" s="1"/>
      <c r="O84" s="1"/>
      <c r="P84" s="1"/>
      <c r="Q84" s="1"/>
      <c r="R84" s="1"/>
      <c r="S84" s="1"/>
      <c r="T84" s="1"/>
      <c r="U84" s="1"/>
      <c r="V84" s="1"/>
      <c r="W84" s="1"/>
      <c r="X84" s="1"/>
      <c r="Y84" s="1"/>
      <c r="Z84" s="1"/>
      <c r="AA84" s="1"/>
      <c r="AB84" s="1"/>
      <c r="AC84" s="39"/>
      <c r="AD84" s="40"/>
      <c r="AE84" s="1"/>
    </row>
    <row r="85" spans="1:31" ht="51.75" customHeight="1" x14ac:dyDescent="0.3">
      <c r="A85" s="1"/>
      <c r="B85" s="38"/>
      <c r="C85" s="1" t="s">
        <v>2212</v>
      </c>
      <c r="D85" s="1" t="s">
        <v>1582</v>
      </c>
      <c r="E85" s="1" t="s">
        <v>1939</v>
      </c>
      <c r="F85" s="44" t="s">
        <v>1983</v>
      </c>
      <c r="G85" s="44" t="s">
        <v>1617</v>
      </c>
      <c r="H85" s="1" t="s">
        <v>2248</v>
      </c>
      <c r="I85" s="12" t="s">
        <v>1942</v>
      </c>
      <c r="J85" s="12" t="s">
        <v>1942</v>
      </c>
      <c r="K85" s="1"/>
      <c r="L85" s="12"/>
      <c r="M85" s="1"/>
      <c r="N85" s="1"/>
      <c r="O85" s="1"/>
      <c r="P85" s="1"/>
      <c r="Q85" s="1"/>
      <c r="R85" s="1"/>
      <c r="S85" s="1"/>
      <c r="T85" s="1"/>
      <c r="U85" s="1"/>
      <c r="V85" s="1"/>
      <c r="W85" s="1"/>
      <c r="X85" s="1"/>
      <c r="Y85" s="1"/>
      <c r="Z85" s="1"/>
      <c r="AA85" s="1"/>
      <c r="AB85" s="1"/>
      <c r="AC85" s="39"/>
      <c r="AD85" s="40"/>
      <c r="AE85" s="1"/>
    </row>
    <row r="86" spans="1:31" ht="51.75" customHeight="1" x14ac:dyDescent="0.3">
      <c r="A86" s="1"/>
      <c r="B86" s="38"/>
      <c r="C86" s="1" t="s">
        <v>2212</v>
      </c>
      <c r="D86" s="1" t="s">
        <v>1582</v>
      </c>
      <c r="E86" s="1" t="s">
        <v>1939</v>
      </c>
      <c r="F86" s="44" t="s">
        <v>1983</v>
      </c>
      <c r="G86" s="44" t="s">
        <v>1618</v>
      </c>
      <c r="H86" s="1" t="s">
        <v>2248</v>
      </c>
      <c r="I86" s="12" t="s">
        <v>1942</v>
      </c>
      <c r="J86" s="12" t="s">
        <v>1942</v>
      </c>
      <c r="K86" s="1"/>
      <c r="L86" s="12"/>
      <c r="M86" s="1"/>
      <c r="N86" s="1"/>
      <c r="O86" s="1"/>
      <c r="P86" s="1"/>
      <c r="Q86" s="1"/>
      <c r="R86" s="1"/>
      <c r="S86" s="1"/>
      <c r="T86" s="1"/>
      <c r="U86" s="1"/>
      <c r="V86" s="1"/>
      <c r="W86" s="1"/>
      <c r="X86" s="1"/>
      <c r="Y86" s="1"/>
      <c r="Z86" s="1"/>
      <c r="AA86" s="1"/>
      <c r="AB86" s="1"/>
      <c r="AC86" s="39"/>
      <c r="AD86" s="40"/>
      <c r="AE86" s="1"/>
    </row>
    <row r="87" spans="1:31" ht="51.75" customHeight="1" x14ac:dyDescent="0.3">
      <c r="A87" s="1"/>
      <c r="B87" s="38"/>
      <c r="C87" s="1" t="s">
        <v>2212</v>
      </c>
      <c r="D87" s="1" t="s">
        <v>1582</v>
      </c>
      <c r="E87" s="1" t="s">
        <v>1939</v>
      </c>
      <c r="F87" s="44" t="s">
        <v>1619</v>
      </c>
      <c r="G87" s="44" t="s">
        <v>1620</v>
      </c>
      <c r="H87" s="1" t="s">
        <v>2248</v>
      </c>
      <c r="I87" s="12" t="s">
        <v>1942</v>
      </c>
      <c r="J87" s="12" t="s">
        <v>1942</v>
      </c>
      <c r="K87" s="1"/>
      <c r="L87" s="12"/>
      <c r="M87" s="1"/>
      <c r="N87" s="1"/>
      <c r="O87" s="1"/>
      <c r="P87" s="1"/>
      <c r="Q87" s="1"/>
      <c r="R87" s="1"/>
      <c r="S87" s="1"/>
      <c r="T87" s="1"/>
      <c r="U87" s="1"/>
      <c r="V87" s="1"/>
      <c r="W87" s="1"/>
      <c r="X87" s="1"/>
      <c r="Y87" s="1"/>
      <c r="Z87" s="1"/>
      <c r="AA87" s="1"/>
      <c r="AB87" s="1"/>
      <c r="AC87" s="39"/>
      <c r="AD87" s="40"/>
      <c r="AE87" s="1"/>
    </row>
    <row r="88" spans="1:31" ht="51.75" customHeight="1" x14ac:dyDescent="0.3">
      <c r="A88" s="1"/>
      <c r="B88" s="38"/>
      <c r="C88" s="1" t="s">
        <v>2212</v>
      </c>
      <c r="D88" s="1" t="s">
        <v>1582</v>
      </c>
      <c r="E88" s="1" t="s">
        <v>1939</v>
      </c>
      <c r="F88" s="44" t="s">
        <v>1619</v>
      </c>
      <c r="G88" s="44" t="s">
        <v>1621</v>
      </c>
      <c r="H88" s="1" t="s">
        <v>2248</v>
      </c>
      <c r="I88" s="12" t="s">
        <v>1942</v>
      </c>
      <c r="J88" s="12" t="s">
        <v>1942</v>
      </c>
      <c r="K88" s="1"/>
      <c r="L88" s="12"/>
      <c r="M88" s="1"/>
      <c r="N88" s="1"/>
      <c r="O88" s="1"/>
      <c r="P88" s="1"/>
      <c r="Q88" s="1"/>
      <c r="R88" s="1"/>
      <c r="S88" s="1"/>
      <c r="T88" s="1"/>
      <c r="U88" s="1"/>
      <c r="V88" s="1"/>
      <c r="W88" s="1"/>
      <c r="X88" s="1"/>
      <c r="Y88" s="1"/>
      <c r="Z88" s="1"/>
      <c r="AA88" s="1"/>
      <c r="AB88" s="1"/>
      <c r="AC88" s="39"/>
      <c r="AD88" s="40"/>
      <c r="AE88" s="1"/>
    </row>
    <row r="89" spans="1:31" ht="51.75" customHeight="1" x14ac:dyDescent="0.3">
      <c r="A89" s="1"/>
      <c r="B89" s="38"/>
      <c r="C89" s="1" t="s">
        <v>2212</v>
      </c>
      <c r="D89" s="1" t="s">
        <v>1582</v>
      </c>
      <c r="E89" s="1" t="s">
        <v>1939</v>
      </c>
      <c r="F89" s="44" t="s">
        <v>1622</v>
      </c>
      <c r="G89" s="44" t="s">
        <v>1623</v>
      </c>
      <c r="H89" s="1" t="s">
        <v>2248</v>
      </c>
      <c r="I89" s="12" t="s">
        <v>1942</v>
      </c>
      <c r="J89" s="12" t="s">
        <v>1942</v>
      </c>
      <c r="K89" s="1"/>
      <c r="L89" s="12"/>
      <c r="M89" s="1"/>
      <c r="N89" s="1"/>
      <c r="O89" s="1"/>
      <c r="P89" s="1"/>
      <c r="Q89" s="1"/>
      <c r="R89" s="1"/>
      <c r="S89" s="1"/>
      <c r="T89" s="1"/>
      <c r="U89" s="1"/>
      <c r="V89" s="1"/>
      <c r="W89" s="1"/>
      <c r="X89" s="1"/>
      <c r="Y89" s="1"/>
      <c r="Z89" s="1"/>
      <c r="AA89" s="1"/>
      <c r="AB89" s="1"/>
      <c r="AC89" s="39"/>
      <c r="AD89" s="40"/>
      <c r="AE89" s="1"/>
    </row>
    <row r="90" spans="1:31" ht="51.75" customHeight="1" x14ac:dyDescent="0.3">
      <c r="A90" s="1"/>
      <c r="B90" s="38"/>
      <c r="C90" s="1" t="s">
        <v>2212</v>
      </c>
      <c r="D90" s="1" t="s">
        <v>1582</v>
      </c>
      <c r="E90" s="1" t="s">
        <v>1939</v>
      </c>
      <c r="F90" s="44" t="s">
        <v>1622</v>
      </c>
      <c r="G90" s="44" t="s">
        <v>1624</v>
      </c>
      <c r="H90" s="1" t="s">
        <v>2248</v>
      </c>
      <c r="I90" s="12" t="s">
        <v>1942</v>
      </c>
      <c r="J90" s="12" t="s">
        <v>1942</v>
      </c>
      <c r="K90" s="1"/>
      <c r="L90" s="12"/>
      <c r="M90" s="1"/>
      <c r="N90" s="1"/>
      <c r="O90" s="1"/>
      <c r="P90" s="1"/>
      <c r="Q90" s="1"/>
      <c r="R90" s="1"/>
      <c r="S90" s="1"/>
      <c r="T90" s="1"/>
      <c r="U90" s="1"/>
      <c r="V90" s="1"/>
      <c r="W90" s="1"/>
      <c r="X90" s="1"/>
      <c r="Y90" s="1"/>
      <c r="Z90" s="1"/>
      <c r="AA90" s="1"/>
      <c r="AB90" s="1"/>
      <c r="AC90" s="39"/>
      <c r="AD90" s="40"/>
      <c r="AE90" s="1"/>
    </row>
    <row r="91" spans="1:31" ht="51.75" customHeight="1" x14ac:dyDescent="0.3">
      <c r="A91" s="1"/>
      <c r="B91" s="38"/>
      <c r="C91" s="1" t="s">
        <v>2212</v>
      </c>
      <c r="D91" s="1" t="s">
        <v>1582</v>
      </c>
      <c r="E91" s="1" t="s">
        <v>1939</v>
      </c>
      <c r="F91" s="44" t="s">
        <v>1622</v>
      </c>
      <c r="G91" s="44" t="s">
        <v>1625</v>
      </c>
      <c r="H91" s="1" t="s">
        <v>2248</v>
      </c>
      <c r="I91" s="12" t="s">
        <v>1942</v>
      </c>
      <c r="J91" s="12" t="s">
        <v>1942</v>
      </c>
      <c r="K91" s="1"/>
      <c r="L91" s="12"/>
      <c r="M91" s="1"/>
      <c r="N91" s="1"/>
      <c r="O91" s="1"/>
      <c r="P91" s="1"/>
      <c r="Q91" s="1"/>
      <c r="R91" s="1"/>
      <c r="S91" s="1"/>
      <c r="T91" s="1"/>
      <c r="U91" s="1"/>
      <c r="V91" s="1"/>
      <c r="W91" s="1"/>
      <c r="X91" s="1"/>
      <c r="Y91" s="1"/>
      <c r="Z91" s="1"/>
      <c r="AA91" s="1"/>
      <c r="AB91" s="1"/>
      <c r="AC91" s="39"/>
      <c r="AD91" s="40"/>
      <c r="AE91" s="1"/>
    </row>
    <row r="92" spans="1:31" ht="51.75" customHeight="1" x14ac:dyDescent="0.3">
      <c r="A92" s="1"/>
      <c r="B92" s="38"/>
      <c r="C92" s="1" t="s">
        <v>2212</v>
      </c>
      <c r="D92" s="1" t="s">
        <v>1582</v>
      </c>
      <c r="E92" s="1" t="s">
        <v>1939</v>
      </c>
      <c r="F92" s="44" t="s">
        <v>1622</v>
      </c>
      <c r="G92" s="44" t="s">
        <v>1626</v>
      </c>
      <c r="H92" s="1" t="s">
        <v>2248</v>
      </c>
      <c r="I92" s="12" t="s">
        <v>1942</v>
      </c>
      <c r="J92" s="12" t="s">
        <v>1942</v>
      </c>
      <c r="K92" s="1"/>
      <c r="L92" s="12"/>
      <c r="M92" s="1"/>
      <c r="N92" s="1"/>
      <c r="O92" s="1"/>
      <c r="P92" s="1"/>
      <c r="Q92" s="1"/>
      <c r="R92" s="1"/>
      <c r="S92" s="1"/>
      <c r="T92" s="1"/>
      <c r="U92" s="1"/>
      <c r="V92" s="1"/>
      <c r="W92" s="1"/>
      <c r="X92" s="1"/>
      <c r="Y92" s="1"/>
      <c r="Z92" s="1"/>
      <c r="AA92" s="1"/>
      <c r="AB92" s="1"/>
      <c r="AC92" s="39"/>
      <c r="AD92" s="40"/>
      <c r="AE92" s="1"/>
    </row>
    <row r="93" spans="1:31" ht="51.75" customHeight="1" x14ac:dyDescent="0.3">
      <c r="A93" s="1"/>
      <c r="B93" s="38"/>
      <c r="C93" s="1" t="s">
        <v>2212</v>
      </c>
      <c r="D93" s="1" t="s">
        <v>1582</v>
      </c>
      <c r="E93" s="1" t="s">
        <v>1939</v>
      </c>
      <c r="F93" s="44" t="s">
        <v>1627</v>
      </c>
      <c r="G93" s="44" t="s">
        <v>1628</v>
      </c>
      <c r="H93" s="1" t="s">
        <v>2248</v>
      </c>
      <c r="I93" s="12" t="s">
        <v>1942</v>
      </c>
      <c r="J93" s="12" t="s">
        <v>1942</v>
      </c>
      <c r="K93" s="1"/>
      <c r="L93" s="12"/>
      <c r="M93" s="1"/>
      <c r="N93" s="1"/>
      <c r="O93" s="1"/>
      <c r="P93" s="1"/>
      <c r="Q93" s="1"/>
      <c r="R93" s="1"/>
      <c r="S93" s="1"/>
      <c r="T93" s="1"/>
      <c r="U93" s="1"/>
      <c r="V93" s="1"/>
      <c r="W93" s="1"/>
      <c r="X93" s="1"/>
      <c r="Y93" s="1"/>
      <c r="Z93" s="1"/>
      <c r="AA93" s="1"/>
      <c r="AB93" s="1"/>
      <c r="AC93" s="39"/>
      <c r="AD93" s="40"/>
      <c r="AE93" s="1"/>
    </row>
    <row r="94" spans="1:31" ht="51.75" customHeight="1" x14ac:dyDescent="0.3">
      <c r="A94" s="1"/>
      <c r="B94" s="38"/>
      <c r="C94" s="1" t="s">
        <v>2212</v>
      </c>
      <c r="D94" s="1" t="s">
        <v>1582</v>
      </c>
      <c r="E94" s="1" t="s">
        <v>1939</v>
      </c>
      <c r="F94" s="44" t="s">
        <v>1627</v>
      </c>
      <c r="G94" s="44" t="s">
        <v>1962</v>
      </c>
      <c r="H94" s="1" t="s">
        <v>2248</v>
      </c>
      <c r="I94" s="12" t="s">
        <v>1942</v>
      </c>
      <c r="J94" s="12" t="s">
        <v>1942</v>
      </c>
      <c r="K94" s="1"/>
      <c r="L94" s="12"/>
      <c r="M94" s="1"/>
      <c r="N94" s="1"/>
      <c r="O94" s="1"/>
      <c r="P94" s="1"/>
      <c r="Q94" s="1"/>
      <c r="R94" s="1"/>
      <c r="S94" s="1"/>
      <c r="T94" s="1"/>
      <c r="U94" s="1"/>
      <c r="V94" s="1"/>
      <c r="W94" s="1"/>
      <c r="X94" s="1"/>
      <c r="Y94" s="1"/>
      <c r="Z94" s="1"/>
      <c r="AA94" s="1"/>
      <c r="AB94" s="1"/>
      <c r="AC94" s="39"/>
      <c r="AD94" s="40"/>
      <c r="AE94" s="1"/>
    </row>
    <row r="95" spans="1:31" ht="51.75" customHeight="1" x14ac:dyDescent="0.3">
      <c r="A95" s="1"/>
      <c r="B95" s="38"/>
      <c r="C95" s="1" t="s">
        <v>2212</v>
      </c>
      <c r="D95" s="1" t="s">
        <v>1582</v>
      </c>
      <c r="E95" s="1" t="s">
        <v>1939</v>
      </c>
      <c r="F95" s="44" t="s">
        <v>1627</v>
      </c>
      <c r="G95" s="44" t="s">
        <v>1629</v>
      </c>
      <c r="H95" s="1" t="s">
        <v>2248</v>
      </c>
      <c r="I95" s="12" t="s">
        <v>1942</v>
      </c>
      <c r="J95" s="12" t="s">
        <v>1942</v>
      </c>
      <c r="K95" s="1"/>
      <c r="L95" s="12"/>
      <c r="M95" s="1"/>
      <c r="N95" s="1"/>
      <c r="O95" s="1"/>
      <c r="P95" s="1"/>
      <c r="Q95" s="1"/>
      <c r="R95" s="1"/>
      <c r="S95" s="1"/>
      <c r="T95" s="1"/>
      <c r="U95" s="1"/>
      <c r="V95" s="1"/>
      <c r="W95" s="1"/>
      <c r="X95" s="1"/>
      <c r="Y95" s="1"/>
      <c r="Z95" s="1"/>
      <c r="AA95" s="1"/>
      <c r="AB95" s="1"/>
      <c r="AC95" s="39"/>
      <c r="AD95" s="40"/>
      <c r="AE95" s="1"/>
    </row>
    <row r="96" spans="1:31" ht="51.75" customHeight="1" x14ac:dyDescent="0.3">
      <c r="A96" s="1"/>
      <c r="B96" s="38"/>
      <c r="C96" s="1" t="s">
        <v>2212</v>
      </c>
      <c r="D96" s="1" t="s">
        <v>1582</v>
      </c>
      <c r="E96" s="1" t="s">
        <v>1939</v>
      </c>
      <c r="F96" s="44" t="s">
        <v>1627</v>
      </c>
      <c r="G96" s="44" t="s">
        <v>1630</v>
      </c>
      <c r="H96" s="1" t="s">
        <v>2248</v>
      </c>
      <c r="I96" s="12" t="s">
        <v>1942</v>
      </c>
      <c r="J96" s="12" t="s">
        <v>1942</v>
      </c>
      <c r="K96" s="1"/>
      <c r="L96" s="12"/>
      <c r="M96" s="1"/>
      <c r="N96" s="1"/>
      <c r="O96" s="1"/>
      <c r="P96" s="1"/>
      <c r="Q96" s="1"/>
      <c r="R96" s="1"/>
      <c r="S96" s="1"/>
      <c r="T96" s="1"/>
      <c r="U96" s="1"/>
      <c r="V96" s="1"/>
      <c r="W96" s="1"/>
      <c r="X96" s="1"/>
      <c r="Y96" s="1"/>
      <c r="Z96" s="1"/>
      <c r="AA96" s="1"/>
      <c r="AB96" s="1"/>
      <c r="AC96" s="39"/>
      <c r="AD96" s="40"/>
      <c r="AE96" s="1"/>
    </row>
    <row r="97" spans="1:31" ht="51.75" customHeight="1" x14ac:dyDescent="0.3">
      <c r="A97" s="1"/>
      <c r="B97" s="38"/>
      <c r="C97" s="1" t="s">
        <v>2212</v>
      </c>
      <c r="D97" s="1" t="s">
        <v>1582</v>
      </c>
      <c r="E97" s="1" t="s">
        <v>1939</v>
      </c>
      <c r="F97" s="44" t="s">
        <v>1631</v>
      </c>
      <c r="G97" s="44" t="s">
        <v>1632</v>
      </c>
      <c r="H97" s="1" t="s">
        <v>2248</v>
      </c>
      <c r="I97" s="12" t="s">
        <v>1942</v>
      </c>
      <c r="J97" s="12" t="s">
        <v>1942</v>
      </c>
      <c r="K97" s="1"/>
      <c r="L97" s="12"/>
      <c r="M97" s="1"/>
      <c r="N97" s="1"/>
      <c r="O97" s="1"/>
      <c r="P97" s="1"/>
      <c r="Q97" s="1"/>
      <c r="R97" s="1"/>
      <c r="S97" s="1"/>
      <c r="T97" s="1"/>
      <c r="U97" s="1"/>
      <c r="V97" s="1"/>
      <c r="W97" s="1"/>
      <c r="X97" s="1"/>
      <c r="Y97" s="1"/>
      <c r="Z97" s="1"/>
      <c r="AA97" s="1"/>
      <c r="AB97" s="1"/>
      <c r="AC97" s="39"/>
      <c r="AD97" s="40"/>
      <c r="AE97" s="1"/>
    </row>
    <row r="98" spans="1:31" ht="51.75" customHeight="1" x14ac:dyDescent="0.3">
      <c r="A98" s="1"/>
      <c r="B98" s="38"/>
      <c r="C98" s="1" t="s">
        <v>2212</v>
      </c>
      <c r="D98" s="1" t="s">
        <v>1582</v>
      </c>
      <c r="E98" s="1" t="s">
        <v>1939</v>
      </c>
      <c r="F98" s="44" t="s">
        <v>1631</v>
      </c>
      <c r="G98" s="44" t="s">
        <v>1633</v>
      </c>
      <c r="H98" s="1" t="s">
        <v>2248</v>
      </c>
      <c r="I98" s="12" t="s">
        <v>1942</v>
      </c>
      <c r="J98" s="12" t="s">
        <v>1942</v>
      </c>
      <c r="K98" s="1"/>
      <c r="L98" s="12"/>
      <c r="M98" s="1"/>
      <c r="N98" s="1"/>
      <c r="O98" s="1"/>
      <c r="P98" s="1"/>
      <c r="Q98" s="1"/>
      <c r="R98" s="1"/>
      <c r="S98" s="1"/>
      <c r="T98" s="1"/>
      <c r="U98" s="1"/>
      <c r="V98" s="1"/>
      <c r="W98" s="1"/>
      <c r="X98" s="1"/>
      <c r="Y98" s="1"/>
      <c r="Z98" s="1"/>
      <c r="AA98" s="1"/>
      <c r="AB98" s="1"/>
      <c r="AC98" s="39"/>
      <c r="AD98" s="40"/>
      <c r="AE98" s="1"/>
    </row>
    <row r="99" spans="1:31" ht="51.75" customHeight="1" x14ac:dyDescent="0.3">
      <c r="A99" s="1"/>
      <c r="B99" s="38"/>
      <c r="C99" s="1" t="s">
        <v>2212</v>
      </c>
      <c r="D99" s="1" t="s">
        <v>1582</v>
      </c>
      <c r="E99" s="1" t="s">
        <v>1939</v>
      </c>
      <c r="F99" s="44" t="s">
        <v>1631</v>
      </c>
      <c r="G99" s="44" t="s">
        <v>1634</v>
      </c>
      <c r="H99" s="1" t="s">
        <v>2248</v>
      </c>
      <c r="I99" s="12" t="s">
        <v>1942</v>
      </c>
      <c r="J99" s="12" t="s">
        <v>1942</v>
      </c>
      <c r="K99" s="1"/>
      <c r="L99" s="12"/>
      <c r="M99" s="1"/>
      <c r="N99" s="1"/>
      <c r="O99" s="1"/>
      <c r="P99" s="1"/>
      <c r="Q99" s="1"/>
      <c r="R99" s="1"/>
      <c r="S99" s="1"/>
      <c r="T99" s="1"/>
      <c r="U99" s="1"/>
      <c r="V99" s="1"/>
      <c r="W99" s="1"/>
      <c r="X99" s="1"/>
      <c r="Y99" s="1"/>
      <c r="Z99" s="1"/>
      <c r="AA99" s="1"/>
      <c r="AB99" s="1"/>
      <c r="AC99" s="39"/>
      <c r="AD99" s="40"/>
      <c r="AE99" s="1"/>
    </row>
    <row r="100" spans="1:31" ht="51.75" customHeight="1" x14ac:dyDescent="0.3">
      <c r="A100" s="1"/>
      <c r="B100" s="38"/>
      <c r="C100" s="1" t="s">
        <v>2212</v>
      </c>
      <c r="D100" s="1" t="s">
        <v>1582</v>
      </c>
      <c r="E100" s="1" t="s">
        <v>1939</v>
      </c>
      <c r="F100" s="44" t="s">
        <v>1631</v>
      </c>
      <c r="G100" s="44" t="s">
        <v>1635</v>
      </c>
      <c r="H100" s="1" t="s">
        <v>2248</v>
      </c>
      <c r="I100" s="12" t="s">
        <v>1942</v>
      </c>
      <c r="J100" s="12" t="s">
        <v>1942</v>
      </c>
      <c r="K100" s="1"/>
      <c r="L100" s="12"/>
      <c r="M100" s="1"/>
      <c r="N100" s="1"/>
      <c r="O100" s="1"/>
      <c r="P100" s="1"/>
      <c r="Q100" s="1"/>
      <c r="R100" s="1"/>
      <c r="S100" s="1"/>
      <c r="T100" s="1"/>
      <c r="U100" s="1"/>
      <c r="V100" s="1"/>
      <c r="W100" s="1"/>
      <c r="X100" s="1"/>
      <c r="Y100" s="1"/>
      <c r="Z100" s="1"/>
      <c r="AA100" s="1"/>
      <c r="AB100" s="1"/>
      <c r="AC100" s="39"/>
      <c r="AD100" s="40"/>
      <c r="AE100" s="1"/>
    </row>
    <row r="101" spans="1:31" ht="51.75" customHeight="1" x14ac:dyDescent="0.3">
      <c r="A101" s="1"/>
      <c r="B101" s="38"/>
      <c r="C101" s="1" t="s">
        <v>2212</v>
      </c>
      <c r="D101" s="1" t="s">
        <v>1582</v>
      </c>
      <c r="E101" s="1" t="s">
        <v>1939</v>
      </c>
      <c r="F101" s="44" t="s">
        <v>1636</v>
      </c>
      <c r="G101" s="44" t="s">
        <v>1637</v>
      </c>
      <c r="H101" s="1" t="s">
        <v>2248</v>
      </c>
      <c r="I101" s="12" t="s">
        <v>1942</v>
      </c>
      <c r="J101" s="12" t="s">
        <v>1942</v>
      </c>
      <c r="K101" s="1"/>
      <c r="L101" s="12"/>
      <c r="M101" s="1"/>
      <c r="N101" s="1"/>
      <c r="O101" s="1"/>
      <c r="P101" s="1"/>
      <c r="Q101" s="1"/>
      <c r="R101" s="1"/>
      <c r="S101" s="1"/>
      <c r="T101" s="1"/>
      <c r="U101" s="1"/>
      <c r="V101" s="1"/>
      <c r="W101" s="1"/>
      <c r="X101" s="1"/>
      <c r="Y101" s="1"/>
      <c r="Z101" s="1"/>
      <c r="AA101" s="1"/>
      <c r="AB101" s="1"/>
      <c r="AC101" s="39"/>
      <c r="AD101" s="40"/>
      <c r="AE101" s="1"/>
    </row>
    <row r="102" spans="1:31" ht="51.75" customHeight="1" x14ac:dyDescent="0.3">
      <c r="A102" s="1"/>
      <c r="B102" s="38"/>
      <c r="C102" s="1" t="s">
        <v>2212</v>
      </c>
      <c r="D102" s="1" t="s">
        <v>1582</v>
      </c>
      <c r="E102" s="1" t="s">
        <v>1939</v>
      </c>
      <c r="F102" s="44" t="s">
        <v>1636</v>
      </c>
      <c r="G102" s="44" t="s">
        <v>1638</v>
      </c>
      <c r="H102" s="1" t="s">
        <v>2248</v>
      </c>
      <c r="I102" s="12" t="s">
        <v>1942</v>
      </c>
      <c r="J102" s="12" t="s">
        <v>1942</v>
      </c>
      <c r="K102" s="1"/>
      <c r="L102" s="12"/>
      <c r="M102" s="1"/>
      <c r="N102" s="1"/>
      <c r="O102" s="1"/>
      <c r="P102" s="1"/>
      <c r="Q102" s="1"/>
      <c r="R102" s="1"/>
      <c r="S102" s="1"/>
      <c r="T102" s="1"/>
      <c r="U102" s="1"/>
      <c r="V102" s="1"/>
      <c r="W102" s="1"/>
      <c r="X102" s="1"/>
      <c r="Y102" s="1"/>
      <c r="Z102" s="1"/>
      <c r="AA102" s="1"/>
      <c r="AB102" s="1"/>
      <c r="AC102" s="39"/>
      <c r="AD102" s="40"/>
      <c r="AE102" s="1"/>
    </row>
    <row r="103" spans="1:31" ht="51.75" customHeight="1" x14ac:dyDescent="0.3">
      <c r="A103" s="1"/>
      <c r="B103" s="38"/>
      <c r="C103" s="1" t="s">
        <v>2212</v>
      </c>
      <c r="D103" s="1" t="s">
        <v>1582</v>
      </c>
      <c r="E103" s="1" t="s">
        <v>1939</v>
      </c>
      <c r="F103" s="44" t="s">
        <v>1636</v>
      </c>
      <c r="G103" s="44" t="s">
        <v>1639</v>
      </c>
      <c r="H103" s="1" t="s">
        <v>2248</v>
      </c>
      <c r="I103" s="12" t="s">
        <v>1942</v>
      </c>
      <c r="J103" s="12" t="s">
        <v>1942</v>
      </c>
      <c r="K103" s="1"/>
      <c r="L103" s="12"/>
      <c r="M103" s="1"/>
      <c r="N103" s="1"/>
      <c r="O103" s="1"/>
      <c r="P103" s="1"/>
      <c r="Q103" s="1"/>
      <c r="R103" s="1"/>
      <c r="S103" s="1"/>
      <c r="T103" s="1"/>
      <c r="U103" s="1"/>
      <c r="V103" s="1"/>
      <c r="W103" s="1"/>
      <c r="X103" s="1"/>
      <c r="Y103" s="1"/>
      <c r="Z103" s="1"/>
      <c r="AA103" s="1"/>
      <c r="AB103" s="1"/>
      <c r="AC103" s="39"/>
      <c r="AD103" s="40"/>
      <c r="AE103" s="1"/>
    </row>
    <row r="104" spans="1:31" ht="51.75" customHeight="1" x14ac:dyDescent="0.3">
      <c r="A104" s="1"/>
      <c r="B104" s="38"/>
      <c r="C104" s="1" t="s">
        <v>2212</v>
      </c>
      <c r="D104" s="1" t="s">
        <v>1582</v>
      </c>
      <c r="E104" s="1" t="s">
        <v>1939</v>
      </c>
      <c r="F104" s="44" t="s">
        <v>1636</v>
      </c>
      <c r="G104" s="44" t="s">
        <v>1640</v>
      </c>
      <c r="H104" s="1" t="s">
        <v>2248</v>
      </c>
      <c r="I104" s="12" t="s">
        <v>1942</v>
      </c>
      <c r="J104" s="12" t="s">
        <v>1942</v>
      </c>
      <c r="K104" s="1"/>
      <c r="L104" s="12"/>
      <c r="M104" s="1"/>
      <c r="N104" s="1"/>
      <c r="O104" s="1"/>
      <c r="P104" s="1"/>
      <c r="Q104" s="1"/>
      <c r="R104" s="1"/>
      <c r="S104" s="1"/>
      <c r="T104" s="1"/>
      <c r="U104" s="1"/>
      <c r="V104" s="1"/>
      <c r="W104" s="1"/>
      <c r="X104" s="1"/>
      <c r="Y104" s="1"/>
      <c r="Z104" s="1"/>
      <c r="AA104" s="1"/>
      <c r="AB104" s="1"/>
      <c r="AC104" s="39"/>
      <c r="AD104" s="40"/>
      <c r="AE104" s="1"/>
    </row>
    <row r="105" spans="1:31" ht="51.75" customHeight="1" x14ac:dyDescent="0.3">
      <c r="A105" s="1"/>
      <c r="B105" s="38"/>
      <c r="C105" s="1" t="s">
        <v>2212</v>
      </c>
      <c r="D105" s="1" t="s">
        <v>1582</v>
      </c>
      <c r="E105" s="1" t="s">
        <v>1939</v>
      </c>
      <c r="F105" s="44" t="s">
        <v>1636</v>
      </c>
      <c r="G105" s="44" t="s">
        <v>1641</v>
      </c>
      <c r="H105" s="1" t="s">
        <v>2248</v>
      </c>
      <c r="I105" s="12" t="s">
        <v>1942</v>
      </c>
      <c r="J105" s="12" t="s">
        <v>1942</v>
      </c>
      <c r="K105" s="1"/>
      <c r="L105" s="12"/>
      <c r="M105" s="1"/>
      <c r="N105" s="1"/>
      <c r="O105" s="1"/>
      <c r="P105" s="1"/>
      <c r="Q105" s="1"/>
      <c r="R105" s="1"/>
      <c r="S105" s="1"/>
      <c r="T105" s="1"/>
      <c r="U105" s="1"/>
      <c r="V105" s="1"/>
      <c r="W105" s="1"/>
      <c r="X105" s="1"/>
      <c r="Y105" s="1"/>
      <c r="Z105" s="1"/>
      <c r="AA105" s="1"/>
      <c r="AB105" s="1"/>
      <c r="AC105" s="39"/>
      <c r="AD105" s="40"/>
      <c r="AE105" s="1"/>
    </row>
    <row r="106" spans="1:31" ht="51.75" customHeight="1" x14ac:dyDescent="0.3">
      <c r="A106" s="1"/>
      <c r="B106" s="38"/>
      <c r="C106" s="1" t="s">
        <v>2212</v>
      </c>
      <c r="D106" s="1" t="s">
        <v>1582</v>
      </c>
      <c r="E106" s="1" t="s">
        <v>1939</v>
      </c>
      <c r="F106" s="44" t="s">
        <v>1636</v>
      </c>
      <c r="G106" s="44" t="s">
        <v>1642</v>
      </c>
      <c r="H106" s="1" t="s">
        <v>2248</v>
      </c>
      <c r="I106" s="12" t="s">
        <v>1942</v>
      </c>
      <c r="J106" s="12" t="s">
        <v>1942</v>
      </c>
      <c r="K106" s="1"/>
      <c r="L106" s="12"/>
      <c r="M106" s="1"/>
      <c r="N106" s="1"/>
      <c r="O106" s="1"/>
      <c r="P106" s="1"/>
      <c r="Q106" s="1"/>
      <c r="R106" s="1"/>
      <c r="S106" s="1"/>
      <c r="T106" s="1"/>
      <c r="U106" s="1"/>
      <c r="V106" s="1"/>
      <c r="W106" s="1"/>
      <c r="X106" s="1"/>
      <c r="Y106" s="1"/>
      <c r="Z106" s="1"/>
      <c r="AA106" s="1"/>
      <c r="AB106" s="1"/>
      <c r="AC106" s="39"/>
      <c r="AD106" s="40"/>
      <c r="AE106" s="1"/>
    </row>
    <row r="107" spans="1:31" ht="51.75" customHeight="1" x14ac:dyDescent="0.3">
      <c r="A107" s="1"/>
      <c r="B107" s="38"/>
      <c r="C107" s="1" t="s">
        <v>2212</v>
      </c>
      <c r="D107" s="1" t="s">
        <v>1582</v>
      </c>
      <c r="E107" s="1" t="s">
        <v>1939</v>
      </c>
      <c r="F107" s="44" t="s">
        <v>1636</v>
      </c>
      <c r="G107" s="44" t="s">
        <v>1643</v>
      </c>
      <c r="H107" s="1" t="s">
        <v>2248</v>
      </c>
      <c r="I107" s="12" t="s">
        <v>1942</v>
      </c>
      <c r="J107" s="12" t="s">
        <v>1942</v>
      </c>
      <c r="K107" s="1"/>
      <c r="L107" s="12"/>
      <c r="M107" s="1"/>
      <c r="N107" s="1"/>
      <c r="O107" s="1"/>
      <c r="P107" s="1"/>
      <c r="Q107" s="1"/>
      <c r="R107" s="1"/>
      <c r="S107" s="1"/>
      <c r="T107" s="1"/>
      <c r="U107" s="1"/>
      <c r="V107" s="1"/>
      <c r="W107" s="1"/>
      <c r="X107" s="1"/>
      <c r="Y107" s="1"/>
      <c r="Z107" s="1"/>
      <c r="AA107" s="1"/>
      <c r="AB107" s="1"/>
      <c r="AC107" s="39"/>
      <c r="AD107" s="40"/>
      <c r="AE107" s="1"/>
    </row>
    <row r="108" spans="1:31" ht="51.75" customHeight="1" x14ac:dyDescent="0.3">
      <c r="A108" s="1"/>
      <c r="B108" s="38"/>
      <c r="C108" s="1" t="s">
        <v>2212</v>
      </c>
      <c r="D108" s="1" t="s">
        <v>1582</v>
      </c>
      <c r="E108" s="1" t="s">
        <v>1939</v>
      </c>
      <c r="F108" s="44" t="s">
        <v>1636</v>
      </c>
      <c r="G108" s="44" t="s">
        <v>1644</v>
      </c>
      <c r="H108" s="1" t="s">
        <v>2248</v>
      </c>
      <c r="I108" s="12" t="s">
        <v>1942</v>
      </c>
      <c r="J108" s="12" t="s">
        <v>1942</v>
      </c>
      <c r="K108" s="1"/>
      <c r="L108" s="12"/>
      <c r="M108" s="1"/>
      <c r="N108" s="1"/>
      <c r="O108" s="1"/>
      <c r="P108" s="1"/>
      <c r="Q108" s="1"/>
      <c r="R108" s="1"/>
      <c r="S108" s="1"/>
      <c r="T108" s="1"/>
      <c r="U108" s="1"/>
      <c r="V108" s="1"/>
      <c r="W108" s="1"/>
      <c r="X108" s="1"/>
      <c r="Y108" s="1"/>
      <c r="Z108" s="1"/>
      <c r="AA108" s="1"/>
      <c r="AB108" s="1"/>
      <c r="AC108" s="39"/>
      <c r="AD108" s="40"/>
      <c r="AE108" s="1"/>
    </row>
    <row r="109" spans="1:31" ht="51.75" customHeight="1" x14ac:dyDescent="0.3">
      <c r="A109" s="1">
        <v>77</v>
      </c>
      <c r="B109" s="38">
        <v>5079</v>
      </c>
      <c r="C109" s="1" t="s">
        <v>2212</v>
      </c>
      <c r="D109" s="1" t="s">
        <v>1582</v>
      </c>
      <c r="E109" s="1" t="s">
        <v>1645</v>
      </c>
      <c r="F109" s="1" t="s">
        <v>1959</v>
      </c>
      <c r="G109" s="1" t="s">
        <v>1646</v>
      </c>
      <c r="H109" s="1" t="s">
        <v>2248</v>
      </c>
      <c r="I109" s="12" t="s">
        <v>2218</v>
      </c>
      <c r="J109" s="1" t="s">
        <v>2218</v>
      </c>
      <c r="K109" s="1"/>
      <c r="L109" s="12">
        <f t="shared" ref="L109:L182" si="2">K109*AC109</f>
        <v>0</v>
      </c>
      <c r="M109" s="1"/>
      <c r="N109" s="1"/>
      <c r="O109" s="1"/>
      <c r="P109" s="1"/>
      <c r="Q109" s="1"/>
      <c r="R109" s="1"/>
      <c r="S109" s="1"/>
      <c r="T109" s="1"/>
      <c r="U109" s="1"/>
      <c r="V109" s="1"/>
      <c r="W109" s="1"/>
      <c r="X109" s="1"/>
      <c r="Y109" s="1"/>
      <c r="Z109" s="1"/>
      <c r="AA109" s="1"/>
      <c r="AB109" s="1"/>
      <c r="AC109" s="39"/>
      <c r="AD109" s="40"/>
      <c r="AE109" s="1"/>
    </row>
    <row r="110" spans="1:31" ht="51.75" customHeight="1" x14ac:dyDescent="0.3">
      <c r="A110" s="1">
        <v>78</v>
      </c>
      <c r="B110" s="38">
        <v>5080</v>
      </c>
      <c r="C110" s="1" t="s">
        <v>2212</v>
      </c>
      <c r="D110" s="1" t="s">
        <v>1582</v>
      </c>
      <c r="E110" s="1" t="s">
        <v>1647</v>
      </c>
      <c r="F110" s="1" t="s">
        <v>1960</v>
      </c>
      <c r="G110" s="1" t="s">
        <v>1646</v>
      </c>
      <c r="H110" s="1" t="s">
        <v>2248</v>
      </c>
      <c r="I110" s="12" t="s">
        <v>2218</v>
      </c>
      <c r="J110" s="1" t="s">
        <v>2218</v>
      </c>
      <c r="K110" s="1"/>
      <c r="L110" s="12">
        <f t="shared" si="2"/>
        <v>0</v>
      </c>
      <c r="M110" s="1"/>
      <c r="N110" s="1"/>
      <c r="O110" s="1"/>
      <c r="P110" s="1"/>
      <c r="Q110" s="1"/>
      <c r="R110" s="1"/>
      <c r="S110" s="1"/>
      <c r="T110" s="1"/>
      <c r="U110" s="1"/>
      <c r="V110" s="1"/>
      <c r="W110" s="1"/>
      <c r="X110" s="1"/>
      <c r="Y110" s="1"/>
      <c r="Z110" s="1"/>
      <c r="AA110" s="1"/>
      <c r="AB110" s="1"/>
      <c r="AC110" s="39"/>
      <c r="AD110" s="40"/>
      <c r="AE110" s="1"/>
    </row>
    <row r="111" spans="1:31" ht="51.75" customHeight="1" x14ac:dyDescent="0.3">
      <c r="A111" s="1">
        <v>79</v>
      </c>
      <c r="B111" s="38">
        <v>1001</v>
      </c>
      <c r="C111" s="1" t="s">
        <v>2212</v>
      </c>
      <c r="D111" s="1" t="s">
        <v>1648</v>
      </c>
      <c r="E111" s="1" t="s">
        <v>1649</v>
      </c>
      <c r="F111" s="1" t="s">
        <v>1650</v>
      </c>
      <c r="G111" s="1" t="s">
        <v>1651</v>
      </c>
      <c r="H111" s="1" t="s">
        <v>2248</v>
      </c>
      <c r="I111" s="12" t="s">
        <v>1652</v>
      </c>
      <c r="J111" s="1" t="s">
        <v>1653</v>
      </c>
      <c r="K111" s="1"/>
      <c r="L111" s="12">
        <f t="shared" si="2"/>
        <v>0</v>
      </c>
      <c r="M111" s="1" t="s">
        <v>1654</v>
      </c>
      <c r="N111" s="1" t="s">
        <v>1655</v>
      </c>
      <c r="O111" s="1" t="s">
        <v>2221</v>
      </c>
      <c r="P111" s="1"/>
      <c r="Q111" s="1"/>
      <c r="R111" s="1"/>
      <c r="S111" s="1"/>
      <c r="T111" s="1"/>
      <c r="U111" s="1"/>
      <c r="V111" s="1"/>
      <c r="W111" s="1"/>
      <c r="X111" s="1"/>
      <c r="Y111" s="1"/>
      <c r="Z111" s="1"/>
      <c r="AA111" s="1"/>
      <c r="AB111" s="1"/>
      <c r="AC111" s="39"/>
      <c r="AD111" s="40"/>
      <c r="AE111" s="1" t="s">
        <v>1656</v>
      </c>
    </row>
    <row r="112" spans="1:31" ht="51.75" customHeight="1" x14ac:dyDescent="0.3">
      <c r="A112" s="1">
        <v>80</v>
      </c>
      <c r="B112" s="38">
        <v>1002</v>
      </c>
      <c r="C112" s="1" t="s">
        <v>2212</v>
      </c>
      <c r="D112" s="1" t="s">
        <v>1648</v>
      </c>
      <c r="E112" s="1" t="s">
        <v>1649</v>
      </c>
      <c r="F112" s="1" t="s">
        <v>1657</v>
      </c>
      <c r="G112" s="1" t="s">
        <v>1658</v>
      </c>
      <c r="H112" s="1" t="s">
        <v>2248</v>
      </c>
      <c r="I112" s="12" t="s">
        <v>1652</v>
      </c>
      <c r="J112" s="1" t="s">
        <v>1653</v>
      </c>
      <c r="K112" s="1"/>
      <c r="L112" s="12">
        <f t="shared" si="2"/>
        <v>0</v>
      </c>
      <c r="M112" s="1" t="s">
        <v>1654</v>
      </c>
      <c r="N112" s="1" t="s">
        <v>1655</v>
      </c>
      <c r="O112" s="1" t="s">
        <v>2221</v>
      </c>
      <c r="P112" s="1"/>
      <c r="Q112" s="1"/>
      <c r="R112" s="1"/>
      <c r="S112" s="1"/>
      <c r="T112" s="1"/>
      <c r="U112" s="1"/>
      <c r="V112" s="1"/>
      <c r="W112" s="1"/>
      <c r="X112" s="1"/>
      <c r="Y112" s="1"/>
      <c r="Z112" s="1"/>
      <c r="AA112" s="1"/>
      <c r="AB112" s="1"/>
      <c r="AC112" s="39"/>
      <c r="AD112" s="40"/>
      <c r="AE112" s="1" t="s">
        <v>1656</v>
      </c>
    </row>
    <row r="113" spans="1:31" ht="51.75" customHeight="1" x14ac:dyDescent="0.3">
      <c r="A113" s="1">
        <v>81</v>
      </c>
      <c r="B113" s="38">
        <v>1003</v>
      </c>
      <c r="C113" s="1" t="s">
        <v>2212</v>
      </c>
      <c r="D113" s="1" t="s">
        <v>1648</v>
      </c>
      <c r="E113" s="1" t="s">
        <v>1649</v>
      </c>
      <c r="F113" s="1" t="s">
        <v>1659</v>
      </c>
      <c r="G113" s="1" t="s">
        <v>1660</v>
      </c>
      <c r="H113" s="1" t="s">
        <v>2248</v>
      </c>
      <c r="I113" s="12" t="s">
        <v>1652</v>
      </c>
      <c r="J113" s="1" t="s">
        <v>1653</v>
      </c>
      <c r="K113" s="1"/>
      <c r="L113" s="12">
        <f t="shared" si="2"/>
        <v>0</v>
      </c>
      <c r="M113" s="1" t="s">
        <v>1654</v>
      </c>
      <c r="N113" s="1" t="s">
        <v>1655</v>
      </c>
      <c r="O113" s="1" t="s">
        <v>2221</v>
      </c>
      <c r="P113" s="1"/>
      <c r="Q113" s="1"/>
      <c r="R113" s="1"/>
      <c r="S113" s="1"/>
      <c r="T113" s="1"/>
      <c r="U113" s="1"/>
      <c r="V113" s="1"/>
      <c r="W113" s="1"/>
      <c r="X113" s="1"/>
      <c r="Y113" s="1"/>
      <c r="Z113" s="1"/>
      <c r="AA113" s="1"/>
      <c r="AB113" s="1"/>
      <c r="AC113" s="39"/>
      <c r="AD113" s="40"/>
      <c r="AE113" s="1" t="s">
        <v>1656</v>
      </c>
    </row>
    <row r="114" spans="1:31" ht="51.75" customHeight="1" x14ac:dyDescent="0.3">
      <c r="A114" s="1">
        <v>82</v>
      </c>
      <c r="B114" s="38">
        <v>1004</v>
      </c>
      <c r="C114" s="1" t="s">
        <v>2212</v>
      </c>
      <c r="D114" s="1" t="s">
        <v>1648</v>
      </c>
      <c r="E114" s="1" t="s">
        <v>1649</v>
      </c>
      <c r="F114" s="1" t="s">
        <v>1661</v>
      </c>
      <c r="G114" s="1" t="s">
        <v>1662</v>
      </c>
      <c r="H114" s="1" t="s">
        <v>2217</v>
      </c>
      <c r="I114" s="12" t="s">
        <v>1518</v>
      </c>
      <c r="J114" s="1" t="s">
        <v>1663</v>
      </c>
      <c r="K114" s="45"/>
      <c r="L114" s="12">
        <f t="shared" si="2"/>
        <v>0</v>
      </c>
      <c r="M114" s="1"/>
      <c r="N114" s="1"/>
      <c r="O114" s="1"/>
      <c r="P114" s="1"/>
      <c r="Q114" s="1"/>
      <c r="R114" s="1"/>
      <c r="S114" s="1"/>
      <c r="T114" s="1"/>
      <c r="U114" s="1"/>
      <c r="V114" s="1"/>
      <c r="W114" s="1"/>
      <c r="X114" s="1"/>
      <c r="Y114" s="1"/>
      <c r="Z114" s="1"/>
      <c r="AA114" s="1"/>
      <c r="AB114" s="1"/>
      <c r="AC114" s="39"/>
      <c r="AD114" s="40"/>
      <c r="AE114" s="1" t="s">
        <v>1664</v>
      </c>
    </row>
    <row r="115" spans="1:31" ht="51.75" customHeight="1" x14ac:dyDescent="0.3">
      <c r="A115" s="1">
        <v>83</v>
      </c>
      <c r="B115" s="38">
        <v>1005</v>
      </c>
      <c r="C115" s="1" t="s">
        <v>2212</v>
      </c>
      <c r="D115" s="1" t="s">
        <v>1648</v>
      </c>
      <c r="E115" s="1" t="s">
        <v>1649</v>
      </c>
      <c r="F115" s="1" t="s">
        <v>1665</v>
      </c>
      <c r="G115" s="1" t="s">
        <v>1666</v>
      </c>
      <c r="H115" s="1" t="s">
        <v>2217</v>
      </c>
      <c r="I115" s="12" t="s">
        <v>1518</v>
      </c>
      <c r="J115" s="1" t="s">
        <v>1667</v>
      </c>
      <c r="K115" s="1"/>
      <c r="L115" s="12">
        <f t="shared" si="2"/>
        <v>0</v>
      </c>
      <c r="M115" s="1"/>
      <c r="N115" s="1"/>
      <c r="O115" s="1"/>
      <c r="P115" s="1"/>
      <c r="Q115" s="1"/>
      <c r="R115" s="1"/>
      <c r="S115" s="1"/>
      <c r="T115" s="1"/>
      <c r="U115" s="1"/>
      <c r="V115" s="1"/>
      <c r="W115" s="1"/>
      <c r="X115" s="1"/>
      <c r="Y115" s="1"/>
      <c r="Z115" s="1"/>
      <c r="AA115" s="1"/>
      <c r="AB115" s="1"/>
      <c r="AC115" s="39"/>
      <c r="AD115" s="40"/>
      <c r="AE115" s="1" t="s">
        <v>1656</v>
      </c>
    </row>
    <row r="116" spans="1:31" ht="51.75" customHeight="1" x14ac:dyDescent="0.3">
      <c r="A116" s="1">
        <v>84</v>
      </c>
      <c r="B116" s="38">
        <v>1006</v>
      </c>
      <c r="C116" s="1" t="s">
        <v>2212</v>
      </c>
      <c r="D116" s="1" t="s">
        <v>1648</v>
      </c>
      <c r="E116" s="1" t="s">
        <v>1649</v>
      </c>
      <c r="F116" s="1" t="s">
        <v>1668</v>
      </c>
      <c r="G116" s="1" t="s">
        <v>2003</v>
      </c>
      <c r="H116" s="1" t="s">
        <v>2217</v>
      </c>
      <c r="I116" s="12" t="s">
        <v>2004</v>
      </c>
      <c r="J116" s="1" t="s">
        <v>2005</v>
      </c>
      <c r="K116" s="1"/>
      <c r="L116" s="12">
        <f t="shared" si="2"/>
        <v>0</v>
      </c>
      <c r="M116" s="1"/>
      <c r="N116" s="1"/>
      <c r="O116" s="1"/>
      <c r="P116" s="1"/>
      <c r="Q116" s="1"/>
      <c r="R116" s="1"/>
      <c r="S116" s="1"/>
      <c r="T116" s="1"/>
      <c r="U116" s="1"/>
      <c r="V116" s="1"/>
      <c r="W116" s="1"/>
      <c r="X116" s="1"/>
      <c r="Y116" s="1"/>
      <c r="Z116" s="1"/>
      <c r="AA116" s="1"/>
      <c r="AB116" s="1"/>
      <c r="AC116" s="39"/>
      <c r="AD116" s="40"/>
      <c r="AE116" s="1" t="s">
        <v>2006</v>
      </c>
    </row>
    <row r="117" spans="1:31" ht="51.75" customHeight="1" x14ac:dyDescent="0.3">
      <c r="A117" s="1">
        <v>85</v>
      </c>
      <c r="B117" s="38">
        <v>1007</v>
      </c>
      <c r="C117" s="1" t="s">
        <v>2212</v>
      </c>
      <c r="D117" s="1" t="s">
        <v>1648</v>
      </c>
      <c r="E117" s="1" t="s">
        <v>1649</v>
      </c>
      <c r="F117" s="1" t="s">
        <v>2007</v>
      </c>
      <c r="G117" s="1" t="s">
        <v>2008</v>
      </c>
      <c r="H117" s="1" t="s">
        <v>2217</v>
      </c>
      <c r="I117" s="12" t="s">
        <v>1518</v>
      </c>
      <c r="J117" s="1" t="s">
        <v>2009</v>
      </c>
      <c r="K117" s="1"/>
      <c r="L117" s="12">
        <f t="shared" si="2"/>
        <v>0</v>
      </c>
      <c r="M117" s="1"/>
      <c r="N117" s="1"/>
      <c r="O117" s="1"/>
      <c r="P117" s="1"/>
      <c r="Q117" s="1"/>
      <c r="R117" s="1"/>
      <c r="S117" s="1"/>
      <c r="T117" s="1"/>
      <c r="U117" s="1"/>
      <c r="V117" s="1"/>
      <c r="W117" s="1"/>
      <c r="X117" s="1"/>
      <c r="Y117" s="1"/>
      <c r="Z117" s="1"/>
      <c r="AA117" s="1"/>
      <c r="AB117" s="1"/>
      <c r="AC117" s="39"/>
      <c r="AD117" s="40"/>
      <c r="AE117" s="1" t="s">
        <v>1656</v>
      </c>
    </row>
    <row r="118" spans="1:31" ht="51.75" customHeight="1" x14ac:dyDescent="0.3">
      <c r="A118" s="1">
        <v>86</v>
      </c>
      <c r="B118" s="38">
        <v>1008</v>
      </c>
      <c r="C118" s="1" t="s">
        <v>2212</v>
      </c>
      <c r="D118" s="1" t="s">
        <v>1648</v>
      </c>
      <c r="E118" s="1" t="s">
        <v>1649</v>
      </c>
      <c r="F118" s="1" t="s">
        <v>2010</v>
      </c>
      <c r="G118" s="1" t="s">
        <v>2011</v>
      </c>
      <c r="H118" s="1" t="s">
        <v>2217</v>
      </c>
      <c r="I118" s="12" t="s">
        <v>1518</v>
      </c>
      <c r="J118" s="1" t="s">
        <v>2009</v>
      </c>
      <c r="K118" s="1"/>
      <c r="L118" s="12">
        <f t="shared" si="2"/>
        <v>0</v>
      </c>
      <c r="M118" s="1"/>
      <c r="N118" s="1" t="s">
        <v>2240</v>
      </c>
      <c r="O118" s="1" t="s">
        <v>2221</v>
      </c>
      <c r="P118" s="1"/>
      <c r="Q118" s="1"/>
      <c r="R118" s="1"/>
      <c r="S118" s="1"/>
      <c r="T118" s="1"/>
      <c r="U118" s="1"/>
      <c r="V118" s="1"/>
      <c r="W118" s="1"/>
      <c r="X118" s="1"/>
      <c r="Y118" s="1"/>
      <c r="Z118" s="1"/>
      <c r="AA118" s="1"/>
      <c r="AB118" s="1"/>
      <c r="AC118" s="39"/>
      <c r="AD118" s="40"/>
      <c r="AE118" s="1" t="s">
        <v>1656</v>
      </c>
    </row>
    <row r="119" spans="1:31" ht="51.75" customHeight="1" x14ac:dyDescent="0.3">
      <c r="A119" s="1">
        <v>87</v>
      </c>
      <c r="B119" s="38">
        <v>1009</v>
      </c>
      <c r="C119" s="1" t="s">
        <v>2212</v>
      </c>
      <c r="D119" s="1" t="s">
        <v>1648</v>
      </c>
      <c r="E119" s="1" t="s">
        <v>1649</v>
      </c>
      <c r="F119" s="1" t="s">
        <v>2012</v>
      </c>
      <c r="G119" s="1" t="s">
        <v>2013</v>
      </c>
      <c r="H119" s="1" t="s">
        <v>2217</v>
      </c>
      <c r="I119" s="12" t="s">
        <v>1518</v>
      </c>
      <c r="J119" s="1" t="s">
        <v>2014</v>
      </c>
      <c r="K119" s="1"/>
      <c r="L119" s="12">
        <f t="shared" si="2"/>
        <v>0</v>
      </c>
      <c r="M119" s="1" t="s">
        <v>2239</v>
      </c>
      <c r="N119" s="1"/>
      <c r="O119" s="1"/>
      <c r="P119" s="1"/>
      <c r="Q119" s="1"/>
      <c r="R119" s="1"/>
      <c r="S119" s="1"/>
      <c r="T119" s="1"/>
      <c r="U119" s="1"/>
      <c r="V119" s="1"/>
      <c r="W119" s="1"/>
      <c r="X119" s="1"/>
      <c r="Y119" s="1"/>
      <c r="Z119" s="1"/>
      <c r="AA119" s="1"/>
      <c r="AB119" s="1"/>
      <c r="AC119" s="39"/>
      <c r="AD119" s="40"/>
      <c r="AE119" s="1" t="s">
        <v>2015</v>
      </c>
    </row>
    <row r="120" spans="1:31" ht="51.75" customHeight="1" x14ac:dyDescent="0.3">
      <c r="A120" s="1">
        <v>88</v>
      </c>
      <c r="B120" s="38">
        <v>1010</v>
      </c>
      <c r="C120" s="1" t="s">
        <v>2212</v>
      </c>
      <c r="D120" s="1" t="s">
        <v>1648</v>
      </c>
      <c r="E120" s="1" t="s">
        <v>1649</v>
      </c>
      <c r="F120" s="1" t="s">
        <v>1661</v>
      </c>
      <c r="G120" s="1" t="s">
        <v>2016</v>
      </c>
      <c r="H120" s="1" t="s">
        <v>2217</v>
      </c>
      <c r="I120" s="12" t="s">
        <v>2017</v>
      </c>
      <c r="J120" s="1" t="s">
        <v>2009</v>
      </c>
      <c r="K120" s="1"/>
      <c r="L120" s="12">
        <f t="shared" si="2"/>
        <v>0</v>
      </c>
      <c r="M120" s="1"/>
      <c r="N120" s="1"/>
      <c r="O120" s="1"/>
      <c r="P120" s="1"/>
      <c r="Q120" s="1"/>
      <c r="R120" s="1"/>
      <c r="S120" s="1"/>
      <c r="T120" s="1"/>
      <c r="U120" s="1"/>
      <c r="V120" s="1"/>
      <c r="W120" s="1"/>
      <c r="X120" s="1"/>
      <c r="Y120" s="1"/>
      <c r="Z120" s="1"/>
      <c r="AA120" s="1"/>
      <c r="AB120" s="1"/>
      <c r="AC120" s="39"/>
      <c r="AD120" s="40"/>
      <c r="AE120" s="1" t="s">
        <v>2006</v>
      </c>
    </row>
    <row r="121" spans="1:31" ht="51.75" customHeight="1" x14ac:dyDescent="0.3">
      <c r="A121" s="1">
        <v>89</v>
      </c>
      <c r="B121" s="38">
        <v>1011</v>
      </c>
      <c r="C121" s="1" t="s">
        <v>2212</v>
      </c>
      <c r="D121" s="1" t="s">
        <v>1648</v>
      </c>
      <c r="E121" s="1" t="s">
        <v>1649</v>
      </c>
      <c r="F121" s="1" t="s">
        <v>2258</v>
      </c>
      <c r="G121" s="1" t="s">
        <v>2018</v>
      </c>
      <c r="H121" s="1" t="s">
        <v>2217</v>
      </c>
      <c r="I121" s="12" t="s">
        <v>2019</v>
      </c>
      <c r="J121" s="1" t="s">
        <v>1687</v>
      </c>
      <c r="K121" s="1"/>
      <c r="L121" s="12">
        <f t="shared" si="2"/>
        <v>0</v>
      </c>
      <c r="M121" s="1" t="s">
        <v>2239</v>
      </c>
      <c r="N121" s="1"/>
      <c r="O121" s="1" t="s">
        <v>2253</v>
      </c>
      <c r="P121" s="1" t="s">
        <v>1688</v>
      </c>
      <c r="Q121" s="1"/>
      <c r="R121" s="1"/>
      <c r="S121" s="1"/>
      <c r="T121" s="1"/>
      <c r="U121" s="1"/>
      <c r="V121" s="1"/>
      <c r="W121" s="1"/>
      <c r="X121" s="1"/>
      <c r="Y121" s="1"/>
      <c r="Z121" s="1"/>
      <c r="AA121" s="1"/>
      <c r="AB121" s="1" t="s">
        <v>1689</v>
      </c>
      <c r="AC121" s="39"/>
      <c r="AD121" s="46" t="s">
        <v>2263</v>
      </c>
      <c r="AE121" s="1" t="s">
        <v>1656</v>
      </c>
    </row>
    <row r="122" spans="1:31" ht="51.75" customHeight="1" x14ac:dyDescent="0.3">
      <c r="A122" s="1">
        <v>90</v>
      </c>
      <c r="B122" s="38">
        <v>1012</v>
      </c>
      <c r="C122" s="1" t="s">
        <v>2212</v>
      </c>
      <c r="D122" s="1" t="s">
        <v>1648</v>
      </c>
      <c r="E122" s="1" t="s">
        <v>1649</v>
      </c>
      <c r="F122" s="1" t="s">
        <v>2258</v>
      </c>
      <c r="G122" s="1" t="s">
        <v>1690</v>
      </c>
      <c r="H122" s="1" t="s">
        <v>2217</v>
      </c>
      <c r="I122" s="12" t="s">
        <v>2019</v>
      </c>
      <c r="J122" s="1" t="s">
        <v>1687</v>
      </c>
      <c r="K122" s="1"/>
      <c r="L122" s="12">
        <f t="shared" si="2"/>
        <v>0</v>
      </c>
      <c r="M122" s="1" t="s">
        <v>2239</v>
      </c>
      <c r="N122" s="1"/>
      <c r="O122" s="1" t="s">
        <v>2253</v>
      </c>
      <c r="P122" s="1" t="s">
        <v>1688</v>
      </c>
      <c r="Q122" s="1"/>
      <c r="R122" s="1"/>
      <c r="S122" s="1"/>
      <c r="T122" s="1"/>
      <c r="U122" s="1"/>
      <c r="V122" s="1"/>
      <c r="W122" s="1"/>
      <c r="X122" s="1"/>
      <c r="Y122" s="1"/>
      <c r="Z122" s="1"/>
      <c r="AA122" s="1"/>
      <c r="AB122" s="1" t="s">
        <v>1689</v>
      </c>
      <c r="AC122" s="39"/>
      <c r="AD122" s="46" t="s">
        <v>2263</v>
      </c>
      <c r="AE122" s="1" t="s">
        <v>1656</v>
      </c>
    </row>
    <row r="123" spans="1:31" ht="51.75" customHeight="1" x14ac:dyDescent="0.3">
      <c r="A123" s="1">
        <v>91</v>
      </c>
      <c r="B123" s="38">
        <v>1013</v>
      </c>
      <c r="C123" s="1" t="s">
        <v>2212</v>
      </c>
      <c r="D123" s="1" t="s">
        <v>1648</v>
      </c>
      <c r="E123" s="1" t="s">
        <v>1649</v>
      </c>
      <c r="F123" s="1" t="s">
        <v>1580</v>
      </c>
      <c r="G123" s="1"/>
      <c r="H123" s="1" t="s">
        <v>2217</v>
      </c>
      <c r="I123" s="12" t="s">
        <v>2019</v>
      </c>
      <c r="J123" s="1" t="s">
        <v>1687</v>
      </c>
      <c r="K123" s="1"/>
      <c r="L123" s="12">
        <f t="shared" si="2"/>
        <v>0</v>
      </c>
      <c r="M123" s="1" t="s">
        <v>2239</v>
      </c>
      <c r="N123" s="1"/>
      <c r="O123" s="1"/>
      <c r="P123" s="1"/>
      <c r="Q123" s="1"/>
      <c r="R123" s="1"/>
      <c r="S123" s="1"/>
      <c r="T123" s="1"/>
      <c r="U123" s="1"/>
      <c r="V123" s="1"/>
      <c r="W123" s="1"/>
      <c r="X123" s="1"/>
      <c r="Y123" s="1"/>
      <c r="Z123" s="1"/>
      <c r="AA123" s="1"/>
      <c r="AB123" s="1" t="s">
        <v>1691</v>
      </c>
      <c r="AC123" s="39"/>
      <c r="AD123" s="40"/>
      <c r="AE123" s="1" t="s">
        <v>1656</v>
      </c>
    </row>
    <row r="124" spans="1:31" ht="51.75" customHeight="1" x14ac:dyDescent="0.3">
      <c r="A124" s="1">
        <v>92</v>
      </c>
      <c r="B124" s="38">
        <v>1014</v>
      </c>
      <c r="C124" s="1" t="s">
        <v>2212</v>
      </c>
      <c r="D124" s="1" t="s">
        <v>1648</v>
      </c>
      <c r="E124" s="1" t="s">
        <v>1649</v>
      </c>
      <c r="F124" s="1" t="s">
        <v>1692</v>
      </c>
      <c r="G124" s="1" t="s">
        <v>1693</v>
      </c>
      <c r="H124" s="1" t="s">
        <v>2217</v>
      </c>
      <c r="I124" s="12" t="s">
        <v>2019</v>
      </c>
      <c r="J124" s="1" t="s">
        <v>1687</v>
      </c>
      <c r="K124" s="1"/>
      <c r="L124" s="12">
        <f t="shared" si="2"/>
        <v>0</v>
      </c>
      <c r="M124" s="1" t="s">
        <v>2239</v>
      </c>
      <c r="N124" s="1"/>
      <c r="O124" s="1"/>
      <c r="P124" s="1"/>
      <c r="Q124" s="1"/>
      <c r="R124" s="1"/>
      <c r="S124" s="1"/>
      <c r="T124" s="1"/>
      <c r="U124" s="1"/>
      <c r="V124" s="1"/>
      <c r="W124" s="1"/>
      <c r="X124" s="1"/>
      <c r="Y124" s="1"/>
      <c r="Z124" s="1"/>
      <c r="AA124" s="1"/>
      <c r="AB124" s="1"/>
      <c r="AC124" s="39"/>
      <c r="AD124" s="40"/>
      <c r="AE124" s="1" t="s">
        <v>1656</v>
      </c>
    </row>
    <row r="125" spans="1:31" ht="51.75" customHeight="1" x14ac:dyDescent="0.3">
      <c r="A125" s="1">
        <v>93</v>
      </c>
      <c r="B125" s="38">
        <v>1226</v>
      </c>
      <c r="C125" s="1" t="s">
        <v>2188</v>
      </c>
      <c r="D125" s="1" t="s">
        <v>1648</v>
      </c>
      <c r="E125" s="1" t="s">
        <v>1649</v>
      </c>
      <c r="F125" s="1" t="s">
        <v>2236</v>
      </c>
      <c r="G125" s="1" t="s">
        <v>1694</v>
      </c>
      <c r="H125" s="1" t="s">
        <v>2217</v>
      </c>
      <c r="I125" s="12" t="s">
        <v>2019</v>
      </c>
      <c r="J125" s="1" t="s">
        <v>1687</v>
      </c>
      <c r="K125" s="1"/>
      <c r="L125" s="12">
        <f t="shared" si="2"/>
        <v>0</v>
      </c>
      <c r="M125" s="1" t="s">
        <v>1523</v>
      </c>
      <c r="N125" s="1"/>
      <c r="O125" s="1"/>
      <c r="P125" s="1"/>
      <c r="Q125" s="1"/>
      <c r="R125" s="1"/>
      <c r="S125" s="1"/>
      <c r="T125" s="1"/>
      <c r="U125" s="1"/>
      <c r="V125" s="1"/>
      <c r="W125" s="1"/>
      <c r="X125" s="1"/>
      <c r="Y125" s="1"/>
      <c r="Z125" s="1"/>
      <c r="AA125" s="1" t="s">
        <v>1695</v>
      </c>
      <c r="AB125" s="1" t="s">
        <v>1696</v>
      </c>
      <c r="AC125" s="39"/>
      <c r="AD125" s="40"/>
      <c r="AE125" s="1" t="s">
        <v>1656</v>
      </c>
    </row>
    <row r="126" spans="1:31" ht="51.75" customHeight="1" x14ac:dyDescent="0.3">
      <c r="A126" s="1">
        <v>94</v>
      </c>
      <c r="B126" s="38">
        <v>1227</v>
      </c>
      <c r="C126" s="1" t="s">
        <v>2188</v>
      </c>
      <c r="D126" s="1" t="s">
        <v>1648</v>
      </c>
      <c r="E126" s="1" t="s">
        <v>1649</v>
      </c>
      <c r="F126" s="1" t="s">
        <v>1540</v>
      </c>
      <c r="G126" s="1" t="s">
        <v>1697</v>
      </c>
      <c r="H126" s="1" t="s">
        <v>2217</v>
      </c>
      <c r="I126" s="12" t="s">
        <v>2019</v>
      </c>
      <c r="J126" s="1" t="s">
        <v>1687</v>
      </c>
      <c r="K126" s="1"/>
      <c r="L126" s="12">
        <f t="shared" si="2"/>
        <v>0</v>
      </c>
      <c r="M126" s="1" t="s">
        <v>2239</v>
      </c>
      <c r="N126" s="1"/>
      <c r="O126" s="1"/>
      <c r="P126" s="1"/>
      <c r="Q126" s="1"/>
      <c r="R126" s="1"/>
      <c r="S126" s="1"/>
      <c r="T126" s="1"/>
      <c r="U126" s="1"/>
      <c r="V126" s="1"/>
      <c r="W126" s="1"/>
      <c r="X126" s="1"/>
      <c r="Y126" s="1"/>
      <c r="Z126" s="1"/>
      <c r="AA126" s="1" t="s">
        <v>1698</v>
      </c>
      <c r="AB126" s="1"/>
      <c r="AC126" s="39"/>
      <c r="AD126" s="40"/>
      <c r="AE126" s="1" t="s">
        <v>1656</v>
      </c>
    </row>
    <row r="127" spans="1:31" ht="51.75" customHeight="1" x14ac:dyDescent="0.3">
      <c r="A127" s="1">
        <v>95</v>
      </c>
      <c r="B127" s="38">
        <v>1228</v>
      </c>
      <c r="C127" s="1" t="s">
        <v>2212</v>
      </c>
      <c r="D127" s="1" t="s">
        <v>1648</v>
      </c>
      <c r="E127" s="1" t="s">
        <v>1649</v>
      </c>
      <c r="F127" s="1" t="s">
        <v>1699</v>
      </c>
      <c r="G127" s="1" t="s">
        <v>1700</v>
      </c>
      <c r="H127" s="1" t="s">
        <v>2248</v>
      </c>
      <c r="I127" s="12" t="s">
        <v>2019</v>
      </c>
      <c r="J127" s="1" t="s">
        <v>1687</v>
      </c>
      <c r="K127" s="1"/>
      <c r="L127" s="12">
        <f t="shared" si="2"/>
        <v>0</v>
      </c>
      <c r="M127" s="1" t="s">
        <v>1654</v>
      </c>
      <c r="N127" s="1"/>
      <c r="O127" s="1"/>
      <c r="P127" s="1"/>
      <c r="Q127" s="1"/>
      <c r="R127" s="1"/>
      <c r="S127" s="1"/>
      <c r="T127" s="1"/>
      <c r="U127" s="1"/>
      <c r="V127" s="1"/>
      <c r="W127" s="1"/>
      <c r="X127" s="1"/>
      <c r="Y127" s="1"/>
      <c r="Z127" s="1"/>
      <c r="AA127" s="1"/>
      <c r="AB127" s="1"/>
      <c r="AC127" s="39"/>
      <c r="AD127" s="40"/>
      <c r="AE127" s="1" t="s">
        <v>1656</v>
      </c>
    </row>
    <row r="128" spans="1:31" ht="51.75" customHeight="1" x14ac:dyDescent="0.3">
      <c r="A128" s="1">
        <v>96</v>
      </c>
      <c r="B128" s="38">
        <v>1229</v>
      </c>
      <c r="C128" s="1" t="s">
        <v>2212</v>
      </c>
      <c r="D128" s="1" t="s">
        <v>1648</v>
      </c>
      <c r="E128" s="1" t="s">
        <v>1649</v>
      </c>
      <c r="F128" s="1" t="s">
        <v>1701</v>
      </c>
      <c r="G128" s="1" t="s">
        <v>1702</v>
      </c>
      <c r="H128" s="1" t="s">
        <v>2248</v>
      </c>
      <c r="I128" s="12" t="s">
        <v>2019</v>
      </c>
      <c r="J128" s="1" t="s">
        <v>1687</v>
      </c>
      <c r="K128" s="1"/>
      <c r="L128" s="12">
        <f t="shared" si="2"/>
        <v>0</v>
      </c>
      <c r="M128" s="1" t="s">
        <v>1654</v>
      </c>
      <c r="N128" s="1"/>
      <c r="O128" s="1"/>
      <c r="P128" s="1"/>
      <c r="Q128" s="1"/>
      <c r="R128" s="1"/>
      <c r="S128" s="1"/>
      <c r="T128" s="1"/>
      <c r="U128" s="1"/>
      <c r="V128" s="1"/>
      <c r="W128" s="1"/>
      <c r="X128" s="1"/>
      <c r="Y128" s="1"/>
      <c r="Z128" s="1"/>
      <c r="AA128" s="1"/>
      <c r="AB128" s="1"/>
      <c r="AC128" s="39"/>
      <c r="AD128" s="40"/>
      <c r="AE128" s="1" t="s">
        <v>1656</v>
      </c>
    </row>
    <row r="129" spans="1:31" ht="51.75" customHeight="1" x14ac:dyDescent="0.3">
      <c r="A129" s="1">
        <v>97</v>
      </c>
      <c r="B129" s="38">
        <v>1230</v>
      </c>
      <c r="C129" s="1" t="s">
        <v>2212</v>
      </c>
      <c r="D129" s="1" t="s">
        <v>1648</v>
      </c>
      <c r="E129" s="1" t="s">
        <v>1649</v>
      </c>
      <c r="F129" s="1" t="s">
        <v>2258</v>
      </c>
      <c r="G129" s="1" t="s">
        <v>1703</v>
      </c>
      <c r="H129" s="1" t="s">
        <v>2217</v>
      </c>
      <c r="I129" s="12" t="s">
        <v>1704</v>
      </c>
      <c r="J129" s="1"/>
      <c r="K129" s="1"/>
      <c r="L129" s="12">
        <f t="shared" si="2"/>
        <v>0</v>
      </c>
      <c r="M129" s="1" t="s">
        <v>2239</v>
      </c>
      <c r="N129" s="1"/>
      <c r="O129" s="1"/>
      <c r="P129" s="1"/>
      <c r="Q129" s="1"/>
      <c r="R129" s="1"/>
      <c r="S129" s="1"/>
      <c r="T129" s="1"/>
      <c r="U129" s="1"/>
      <c r="V129" s="1"/>
      <c r="W129" s="1"/>
      <c r="X129" s="1"/>
      <c r="Y129" s="1"/>
      <c r="Z129" s="1"/>
      <c r="AA129" s="1"/>
      <c r="AB129" s="1" t="s">
        <v>1689</v>
      </c>
      <c r="AC129" s="39"/>
      <c r="AD129" s="40"/>
      <c r="AE129" s="1" t="s">
        <v>1656</v>
      </c>
    </row>
    <row r="130" spans="1:31" ht="51.75" customHeight="1" x14ac:dyDescent="0.3">
      <c r="A130" s="1">
        <v>98</v>
      </c>
      <c r="B130" s="38">
        <v>1231</v>
      </c>
      <c r="C130" s="1" t="s">
        <v>2212</v>
      </c>
      <c r="D130" s="1" t="s">
        <v>1648</v>
      </c>
      <c r="E130" s="1" t="s">
        <v>1649</v>
      </c>
      <c r="F130" s="1" t="s">
        <v>2258</v>
      </c>
      <c r="G130" s="1" t="s">
        <v>1703</v>
      </c>
      <c r="H130" s="1" t="s">
        <v>2217</v>
      </c>
      <c r="I130" s="12" t="s">
        <v>1704</v>
      </c>
      <c r="J130" s="1"/>
      <c r="K130" s="1"/>
      <c r="L130" s="12">
        <f t="shared" si="2"/>
        <v>0</v>
      </c>
      <c r="M130" s="1" t="s">
        <v>2239</v>
      </c>
      <c r="N130" s="1"/>
      <c r="O130" s="1"/>
      <c r="P130" s="1"/>
      <c r="Q130" s="1"/>
      <c r="R130" s="1"/>
      <c r="S130" s="1"/>
      <c r="T130" s="1"/>
      <c r="U130" s="1"/>
      <c r="V130" s="1"/>
      <c r="W130" s="1"/>
      <c r="X130" s="1"/>
      <c r="Y130" s="1"/>
      <c r="Z130" s="1"/>
      <c r="AA130" s="1"/>
      <c r="AB130" s="1" t="s">
        <v>1689</v>
      </c>
      <c r="AC130" s="39"/>
      <c r="AD130" s="40"/>
      <c r="AE130" s="1" t="s">
        <v>1656</v>
      </c>
    </row>
    <row r="131" spans="1:31" ht="51.75" customHeight="1" x14ac:dyDescent="0.3">
      <c r="A131" s="1">
        <v>99</v>
      </c>
      <c r="B131" s="38">
        <v>1232</v>
      </c>
      <c r="C131" s="1" t="s">
        <v>2212</v>
      </c>
      <c r="D131" s="1" t="s">
        <v>1648</v>
      </c>
      <c r="E131" s="1" t="s">
        <v>1649</v>
      </c>
      <c r="F131" s="1" t="s">
        <v>1580</v>
      </c>
      <c r="G131" s="1" t="s">
        <v>1703</v>
      </c>
      <c r="H131" s="1" t="s">
        <v>2217</v>
      </c>
      <c r="I131" s="12" t="s">
        <v>1704</v>
      </c>
      <c r="J131" s="1"/>
      <c r="K131" s="1"/>
      <c r="L131" s="12">
        <f t="shared" si="2"/>
        <v>0</v>
      </c>
      <c r="M131" s="1" t="s">
        <v>2239</v>
      </c>
      <c r="N131" s="1"/>
      <c r="O131" s="1"/>
      <c r="P131" s="1"/>
      <c r="Q131" s="1"/>
      <c r="R131" s="1"/>
      <c r="S131" s="1"/>
      <c r="T131" s="1"/>
      <c r="U131" s="1"/>
      <c r="V131" s="1"/>
      <c r="W131" s="1"/>
      <c r="X131" s="1"/>
      <c r="Y131" s="1"/>
      <c r="Z131" s="1"/>
      <c r="AA131" s="1"/>
      <c r="AB131" s="1" t="s">
        <v>1691</v>
      </c>
      <c r="AC131" s="39"/>
      <c r="AD131" s="40"/>
      <c r="AE131" s="1" t="s">
        <v>1656</v>
      </c>
    </row>
    <row r="132" spans="1:31" ht="51.75" customHeight="1" x14ac:dyDescent="0.3">
      <c r="A132" s="1">
        <v>100</v>
      </c>
      <c r="B132" s="38">
        <v>1502</v>
      </c>
      <c r="C132" s="1" t="s">
        <v>1705</v>
      </c>
      <c r="D132" s="1" t="s">
        <v>1648</v>
      </c>
      <c r="E132" s="1" t="s">
        <v>1649</v>
      </c>
      <c r="F132" s="1" t="s">
        <v>1706</v>
      </c>
      <c r="G132" s="1" t="s">
        <v>1707</v>
      </c>
      <c r="H132" s="1" t="s">
        <v>2217</v>
      </c>
      <c r="I132" s="12" t="s">
        <v>1518</v>
      </c>
      <c r="J132" s="1"/>
      <c r="K132" s="1"/>
      <c r="L132" s="12">
        <f t="shared" si="2"/>
        <v>0</v>
      </c>
      <c r="M132" s="1" t="s">
        <v>2239</v>
      </c>
      <c r="N132" s="1" t="s">
        <v>1520</v>
      </c>
      <c r="O132" s="1" t="s">
        <v>2221</v>
      </c>
      <c r="P132" s="1" t="s">
        <v>1708</v>
      </c>
      <c r="Q132" s="1"/>
      <c r="R132" s="1"/>
      <c r="S132" s="1"/>
      <c r="T132" s="1"/>
      <c r="U132" s="1"/>
      <c r="V132" s="1"/>
      <c r="W132" s="1"/>
      <c r="X132" s="1"/>
      <c r="Y132" s="1"/>
      <c r="Z132" s="1"/>
      <c r="AA132" s="1"/>
      <c r="AB132" s="1"/>
      <c r="AC132" s="39"/>
      <c r="AD132" s="40"/>
      <c r="AE132" s="1" t="s">
        <v>1656</v>
      </c>
    </row>
    <row r="133" spans="1:31" ht="51.75" customHeight="1" x14ac:dyDescent="0.3">
      <c r="A133" s="1">
        <v>101</v>
      </c>
      <c r="B133" s="38">
        <v>1503</v>
      </c>
      <c r="C133" s="1" t="s">
        <v>1705</v>
      </c>
      <c r="D133" s="1" t="s">
        <v>1648</v>
      </c>
      <c r="E133" s="1" t="s">
        <v>1649</v>
      </c>
      <c r="F133" s="1" t="s">
        <v>1709</v>
      </c>
      <c r="G133" s="1" t="s">
        <v>1710</v>
      </c>
      <c r="H133" s="1" t="s">
        <v>2217</v>
      </c>
      <c r="I133" s="12" t="s">
        <v>1518</v>
      </c>
      <c r="J133" s="1"/>
      <c r="K133" s="1"/>
      <c r="L133" s="12">
        <f t="shared" si="2"/>
        <v>0</v>
      </c>
      <c r="M133" s="1" t="s">
        <v>2239</v>
      </c>
      <c r="N133" s="1" t="s">
        <v>1520</v>
      </c>
      <c r="O133" s="1" t="s">
        <v>2221</v>
      </c>
      <c r="P133" s="1" t="s">
        <v>1708</v>
      </c>
      <c r="Q133" s="1"/>
      <c r="R133" s="1"/>
      <c r="S133" s="1"/>
      <c r="T133" s="1"/>
      <c r="U133" s="1"/>
      <c r="V133" s="1"/>
      <c r="W133" s="1"/>
      <c r="X133" s="1"/>
      <c r="Y133" s="1"/>
      <c r="Z133" s="1"/>
      <c r="AA133" s="1"/>
      <c r="AB133" s="1"/>
      <c r="AC133" s="39"/>
      <c r="AD133" s="40"/>
      <c r="AE133" s="1" t="s">
        <v>1656</v>
      </c>
    </row>
    <row r="134" spans="1:31" ht="51.75" customHeight="1" x14ac:dyDescent="0.3">
      <c r="A134" s="1">
        <v>102</v>
      </c>
      <c r="B134" s="38">
        <v>1504</v>
      </c>
      <c r="C134" s="1" t="s">
        <v>1705</v>
      </c>
      <c r="D134" s="1" t="s">
        <v>1648</v>
      </c>
      <c r="E134" s="1" t="s">
        <v>1649</v>
      </c>
      <c r="F134" s="1" t="s">
        <v>1711</v>
      </c>
      <c r="G134" s="1" t="s">
        <v>1712</v>
      </c>
      <c r="H134" s="1" t="s">
        <v>2217</v>
      </c>
      <c r="I134" s="12" t="s">
        <v>1518</v>
      </c>
      <c r="J134" s="1"/>
      <c r="K134" s="1"/>
      <c r="L134" s="12">
        <f t="shared" si="2"/>
        <v>0</v>
      </c>
      <c r="M134" s="1" t="s">
        <v>2239</v>
      </c>
      <c r="N134" s="1" t="s">
        <v>1520</v>
      </c>
      <c r="O134" s="1" t="s">
        <v>2221</v>
      </c>
      <c r="P134" s="1" t="s">
        <v>1708</v>
      </c>
      <c r="Q134" s="1"/>
      <c r="R134" s="1"/>
      <c r="S134" s="1"/>
      <c r="T134" s="1"/>
      <c r="U134" s="1"/>
      <c r="V134" s="1"/>
      <c r="W134" s="1"/>
      <c r="X134" s="1"/>
      <c r="Y134" s="1"/>
      <c r="Z134" s="1"/>
      <c r="AA134" s="1"/>
      <c r="AB134" s="1"/>
      <c r="AC134" s="39"/>
      <c r="AD134" s="40"/>
      <c r="AE134" s="1" t="s">
        <v>1656</v>
      </c>
    </row>
    <row r="135" spans="1:31" ht="51.75" customHeight="1" x14ac:dyDescent="0.3">
      <c r="A135" s="1">
        <v>103</v>
      </c>
      <c r="B135" s="38">
        <v>1505</v>
      </c>
      <c r="C135" s="1" t="s">
        <v>1705</v>
      </c>
      <c r="D135" s="1" t="s">
        <v>1648</v>
      </c>
      <c r="E135" s="1" t="s">
        <v>1649</v>
      </c>
      <c r="F135" s="1" t="s">
        <v>1713</v>
      </c>
      <c r="G135" s="1" t="s">
        <v>1714</v>
      </c>
      <c r="H135" s="1" t="s">
        <v>2217</v>
      </c>
      <c r="I135" s="12" t="s">
        <v>1518</v>
      </c>
      <c r="J135" s="1"/>
      <c r="K135" s="1"/>
      <c r="L135" s="12">
        <f t="shared" si="2"/>
        <v>0</v>
      </c>
      <c r="M135" s="1"/>
      <c r="N135" s="1" t="s">
        <v>1520</v>
      </c>
      <c r="O135" s="1" t="s">
        <v>2221</v>
      </c>
      <c r="P135" s="1" t="s">
        <v>1708</v>
      </c>
      <c r="Q135" s="1"/>
      <c r="R135" s="1"/>
      <c r="S135" s="1"/>
      <c r="T135" s="1"/>
      <c r="U135" s="1"/>
      <c r="V135" s="1"/>
      <c r="W135" s="1"/>
      <c r="X135" s="1"/>
      <c r="Y135" s="1"/>
      <c r="Z135" s="1"/>
      <c r="AA135" s="1"/>
      <c r="AB135" s="1"/>
      <c r="AC135" s="39"/>
      <c r="AD135" s="40"/>
      <c r="AE135" s="1" t="s">
        <v>1656</v>
      </c>
    </row>
    <row r="136" spans="1:31" ht="51.75" customHeight="1" x14ac:dyDescent="0.3">
      <c r="A136" s="1">
        <v>104</v>
      </c>
      <c r="B136" s="38">
        <v>1506</v>
      </c>
      <c r="C136" s="1" t="s">
        <v>1705</v>
      </c>
      <c r="D136" s="1" t="s">
        <v>1648</v>
      </c>
      <c r="E136" s="1" t="s">
        <v>1649</v>
      </c>
      <c r="F136" s="1" t="s">
        <v>1713</v>
      </c>
      <c r="G136" s="1" t="s">
        <v>1715</v>
      </c>
      <c r="H136" s="1" t="s">
        <v>2217</v>
      </c>
      <c r="I136" s="12" t="s">
        <v>1518</v>
      </c>
      <c r="J136" s="1"/>
      <c r="K136" s="1"/>
      <c r="L136" s="12">
        <f t="shared" si="2"/>
        <v>0</v>
      </c>
      <c r="M136" s="1" t="s">
        <v>2239</v>
      </c>
      <c r="N136" s="1" t="s">
        <v>1520</v>
      </c>
      <c r="O136" s="1" t="s">
        <v>2221</v>
      </c>
      <c r="P136" s="1" t="s">
        <v>1708</v>
      </c>
      <c r="Q136" s="1"/>
      <c r="R136" s="1"/>
      <c r="S136" s="1"/>
      <c r="T136" s="1"/>
      <c r="U136" s="1"/>
      <c r="V136" s="1"/>
      <c r="W136" s="1"/>
      <c r="X136" s="1"/>
      <c r="Y136" s="1"/>
      <c r="Z136" s="1"/>
      <c r="AA136" s="1"/>
      <c r="AB136" s="1"/>
      <c r="AC136" s="39"/>
      <c r="AD136" s="40"/>
      <c r="AE136" s="1" t="s">
        <v>1656</v>
      </c>
    </row>
    <row r="137" spans="1:31" ht="51.75" customHeight="1" x14ac:dyDescent="0.3">
      <c r="A137" s="1">
        <v>105</v>
      </c>
      <c r="B137" s="38">
        <v>1507</v>
      </c>
      <c r="C137" s="1" t="s">
        <v>1705</v>
      </c>
      <c r="D137" s="1" t="s">
        <v>1648</v>
      </c>
      <c r="E137" s="1" t="s">
        <v>1649</v>
      </c>
      <c r="F137" s="1" t="s">
        <v>1713</v>
      </c>
      <c r="G137" s="1" t="s">
        <v>1716</v>
      </c>
      <c r="H137" s="1" t="s">
        <v>2217</v>
      </c>
      <c r="I137" s="12" t="s">
        <v>1518</v>
      </c>
      <c r="J137" s="1"/>
      <c r="K137" s="1"/>
      <c r="L137" s="12">
        <f t="shared" si="2"/>
        <v>0</v>
      </c>
      <c r="M137" s="1" t="s">
        <v>2239</v>
      </c>
      <c r="N137" s="1"/>
      <c r="O137" s="1"/>
      <c r="P137" s="1" t="s">
        <v>1708</v>
      </c>
      <c r="Q137" s="1"/>
      <c r="R137" s="1"/>
      <c r="S137" s="1"/>
      <c r="T137" s="1"/>
      <c r="U137" s="1"/>
      <c r="V137" s="1"/>
      <c r="W137" s="1"/>
      <c r="X137" s="1"/>
      <c r="Y137" s="1"/>
      <c r="Z137" s="1"/>
      <c r="AA137" s="1"/>
      <c r="AB137" s="1"/>
      <c r="AC137" s="39"/>
      <c r="AD137" s="40"/>
      <c r="AE137" s="1" t="s">
        <v>1717</v>
      </c>
    </row>
    <row r="138" spans="1:31" ht="51.75" customHeight="1" x14ac:dyDescent="0.3">
      <c r="A138" s="1">
        <v>106</v>
      </c>
      <c r="B138" s="38">
        <v>1508</v>
      </c>
      <c r="C138" s="1" t="s">
        <v>1705</v>
      </c>
      <c r="D138" s="1" t="s">
        <v>1648</v>
      </c>
      <c r="E138" s="1" t="s">
        <v>1649</v>
      </c>
      <c r="F138" s="1" t="s">
        <v>1713</v>
      </c>
      <c r="G138" s="1" t="s">
        <v>1718</v>
      </c>
      <c r="H138" s="1" t="s">
        <v>2217</v>
      </c>
      <c r="I138" s="12" t="s">
        <v>1518</v>
      </c>
      <c r="J138" s="1"/>
      <c r="K138" s="1"/>
      <c r="L138" s="12">
        <f t="shared" si="2"/>
        <v>0</v>
      </c>
      <c r="M138" s="1"/>
      <c r="N138" s="1"/>
      <c r="O138" s="1"/>
      <c r="P138" s="1" t="s">
        <v>1708</v>
      </c>
      <c r="Q138" s="1"/>
      <c r="R138" s="1"/>
      <c r="S138" s="1"/>
      <c r="T138" s="1"/>
      <c r="U138" s="1"/>
      <c r="V138" s="1"/>
      <c r="W138" s="1"/>
      <c r="X138" s="1"/>
      <c r="Y138" s="1"/>
      <c r="Z138" s="1"/>
      <c r="AA138" s="1"/>
      <c r="AB138" s="1"/>
      <c r="AC138" s="39"/>
      <c r="AD138" s="40"/>
      <c r="AE138" s="1" t="s">
        <v>1717</v>
      </c>
    </row>
    <row r="139" spans="1:31" ht="51.75" customHeight="1" x14ac:dyDescent="0.3">
      <c r="A139" s="1">
        <v>107</v>
      </c>
      <c r="B139" s="38">
        <v>1509</v>
      </c>
      <c r="C139" s="1" t="s">
        <v>1705</v>
      </c>
      <c r="D139" s="1" t="s">
        <v>1648</v>
      </c>
      <c r="E139" s="1" t="s">
        <v>1649</v>
      </c>
      <c r="F139" s="1" t="s">
        <v>1713</v>
      </c>
      <c r="G139" s="1" t="s">
        <v>2033</v>
      </c>
      <c r="H139" s="1" t="s">
        <v>2217</v>
      </c>
      <c r="I139" s="12" t="s">
        <v>1518</v>
      </c>
      <c r="J139" s="1"/>
      <c r="K139" s="1"/>
      <c r="L139" s="12">
        <f t="shared" si="2"/>
        <v>0</v>
      </c>
      <c r="M139" s="1" t="s">
        <v>2239</v>
      </c>
      <c r="N139" s="1"/>
      <c r="O139" s="1" t="s">
        <v>2253</v>
      </c>
      <c r="P139" s="1" t="s">
        <v>1708</v>
      </c>
      <c r="Q139" s="1"/>
      <c r="R139" s="1"/>
      <c r="S139" s="1"/>
      <c r="T139" s="1"/>
      <c r="U139" s="1"/>
      <c r="V139" s="1"/>
      <c r="W139" s="1"/>
      <c r="X139" s="1"/>
      <c r="Y139" s="1"/>
      <c r="Z139" s="1"/>
      <c r="AA139" s="1"/>
      <c r="AB139" s="1"/>
      <c r="AC139" s="39"/>
      <c r="AD139" s="40"/>
      <c r="AE139" s="1" t="s">
        <v>1656</v>
      </c>
    </row>
    <row r="140" spans="1:31" ht="51.75" customHeight="1" x14ac:dyDescent="0.3">
      <c r="A140" s="1">
        <v>108</v>
      </c>
      <c r="B140" s="38">
        <v>1510</v>
      </c>
      <c r="C140" s="1" t="s">
        <v>1705</v>
      </c>
      <c r="D140" s="1" t="s">
        <v>1648</v>
      </c>
      <c r="E140" s="1" t="s">
        <v>1649</v>
      </c>
      <c r="F140" s="1" t="s">
        <v>1706</v>
      </c>
      <c r="G140" s="1" t="s">
        <v>2034</v>
      </c>
      <c r="H140" s="1" t="s">
        <v>2217</v>
      </c>
      <c r="I140" s="12" t="s">
        <v>1518</v>
      </c>
      <c r="J140" s="1"/>
      <c r="K140" s="1"/>
      <c r="L140" s="12">
        <f t="shared" si="2"/>
        <v>0</v>
      </c>
      <c r="M140" s="1" t="s">
        <v>2239</v>
      </c>
      <c r="N140" s="1" t="s">
        <v>2035</v>
      </c>
      <c r="O140" s="1" t="s">
        <v>2253</v>
      </c>
      <c r="P140" s="1" t="s">
        <v>2036</v>
      </c>
      <c r="Q140" s="1"/>
      <c r="R140" s="1"/>
      <c r="S140" s="1"/>
      <c r="T140" s="1"/>
      <c r="U140" s="1"/>
      <c r="V140" s="1"/>
      <c r="W140" s="1"/>
      <c r="X140" s="1"/>
      <c r="Y140" s="1"/>
      <c r="Z140" s="1"/>
      <c r="AA140" s="1"/>
      <c r="AB140" s="1"/>
      <c r="AC140" s="39"/>
      <c r="AD140" s="40"/>
      <c r="AE140" s="1" t="s">
        <v>1656</v>
      </c>
    </row>
    <row r="141" spans="1:31" ht="51.75" customHeight="1" x14ac:dyDescent="0.3">
      <c r="A141" s="1">
        <v>109</v>
      </c>
      <c r="B141" s="38">
        <v>1511</v>
      </c>
      <c r="C141" s="1" t="s">
        <v>1705</v>
      </c>
      <c r="D141" s="1" t="s">
        <v>1648</v>
      </c>
      <c r="E141" s="1" t="s">
        <v>1649</v>
      </c>
      <c r="F141" s="1" t="s">
        <v>1709</v>
      </c>
      <c r="G141" s="1" t="s">
        <v>2037</v>
      </c>
      <c r="H141" s="1" t="s">
        <v>2217</v>
      </c>
      <c r="I141" s="12" t="s">
        <v>1518</v>
      </c>
      <c r="J141" s="1"/>
      <c r="K141" s="1"/>
      <c r="L141" s="12">
        <f t="shared" si="2"/>
        <v>0</v>
      </c>
      <c r="M141" s="1" t="s">
        <v>2239</v>
      </c>
      <c r="N141" s="1" t="s">
        <v>2035</v>
      </c>
      <c r="O141" s="1" t="s">
        <v>2253</v>
      </c>
      <c r="P141" s="1" t="s">
        <v>2036</v>
      </c>
      <c r="Q141" s="1"/>
      <c r="R141" s="1"/>
      <c r="S141" s="1"/>
      <c r="T141" s="1"/>
      <c r="U141" s="1"/>
      <c r="V141" s="1"/>
      <c r="W141" s="1"/>
      <c r="X141" s="1"/>
      <c r="Y141" s="1"/>
      <c r="Z141" s="1"/>
      <c r="AA141" s="1"/>
      <c r="AB141" s="1"/>
      <c r="AC141" s="39"/>
      <c r="AD141" s="40"/>
      <c r="AE141" s="1" t="s">
        <v>1656</v>
      </c>
    </row>
    <row r="142" spans="1:31" ht="51.75" customHeight="1" x14ac:dyDescent="0.3">
      <c r="A142" s="1">
        <v>110</v>
      </c>
      <c r="B142" s="38">
        <v>1512</v>
      </c>
      <c r="C142" s="1" t="s">
        <v>1705</v>
      </c>
      <c r="D142" s="1" t="s">
        <v>1648</v>
      </c>
      <c r="E142" s="1" t="s">
        <v>1649</v>
      </c>
      <c r="F142" s="1" t="s">
        <v>1713</v>
      </c>
      <c r="G142" s="1" t="s">
        <v>2038</v>
      </c>
      <c r="H142" s="1" t="s">
        <v>2217</v>
      </c>
      <c r="I142" s="12" t="s">
        <v>1518</v>
      </c>
      <c r="J142" s="1"/>
      <c r="K142" s="1"/>
      <c r="L142" s="12">
        <f t="shared" si="2"/>
        <v>0</v>
      </c>
      <c r="M142" s="1"/>
      <c r="N142" s="1"/>
      <c r="O142" s="1"/>
      <c r="P142" s="1" t="s">
        <v>2036</v>
      </c>
      <c r="Q142" s="1"/>
      <c r="R142" s="1"/>
      <c r="S142" s="1"/>
      <c r="T142" s="1"/>
      <c r="U142" s="1"/>
      <c r="V142" s="1"/>
      <c r="W142" s="1"/>
      <c r="X142" s="1"/>
      <c r="Y142" s="1"/>
      <c r="Z142" s="1"/>
      <c r="AA142" s="1"/>
      <c r="AB142" s="1"/>
      <c r="AC142" s="39"/>
      <c r="AD142" s="40"/>
      <c r="AE142" s="1" t="s">
        <v>1717</v>
      </c>
    </row>
    <row r="143" spans="1:31" ht="51.75" customHeight="1" x14ac:dyDescent="0.3">
      <c r="A143" s="1">
        <v>111</v>
      </c>
      <c r="B143" s="38">
        <v>1513</v>
      </c>
      <c r="C143" s="1" t="s">
        <v>1705</v>
      </c>
      <c r="D143" s="1" t="s">
        <v>1648</v>
      </c>
      <c r="E143" s="1" t="s">
        <v>1649</v>
      </c>
      <c r="F143" s="1" t="s">
        <v>1713</v>
      </c>
      <c r="G143" s="1" t="s">
        <v>2039</v>
      </c>
      <c r="H143" s="1" t="s">
        <v>2217</v>
      </c>
      <c r="I143" s="12" t="s">
        <v>1518</v>
      </c>
      <c r="J143" s="1"/>
      <c r="K143" s="1"/>
      <c r="L143" s="12">
        <f t="shared" si="2"/>
        <v>0</v>
      </c>
      <c r="M143" s="1" t="s">
        <v>2239</v>
      </c>
      <c r="N143" s="1"/>
      <c r="O143" s="1"/>
      <c r="P143" s="1" t="s">
        <v>2036</v>
      </c>
      <c r="Q143" s="1"/>
      <c r="R143" s="1"/>
      <c r="S143" s="1"/>
      <c r="T143" s="1"/>
      <c r="U143" s="1"/>
      <c r="V143" s="1"/>
      <c r="W143" s="1"/>
      <c r="X143" s="1"/>
      <c r="Y143" s="1"/>
      <c r="Z143" s="1"/>
      <c r="AA143" s="1"/>
      <c r="AB143" s="1"/>
      <c r="AC143" s="39"/>
      <c r="AD143" s="40"/>
      <c r="AE143" s="1" t="s">
        <v>1656</v>
      </c>
    </row>
    <row r="144" spans="1:31" ht="51.75" customHeight="1" x14ac:dyDescent="0.3">
      <c r="A144" s="1">
        <v>112</v>
      </c>
      <c r="B144" s="38">
        <v>1514</v>
      </c>
      <c r="C144" s="1" t="s">
        <v>1705</v>
      </c>
      <c r="D144" s="1" t="s">
        <v>1648</v>
      </c>
      <c r="E144" s="1" t="s">
        <v>1649</v>
      </c>
      <c r="F144" s="1" t="s">
        <v>1713</v>
      </c>
      <c r="G144" s="1" t="s">
        <v>2040</v>
      </c>
      <c r="H144" s="1" t="s">
        <v>2217</v>
      </c>
      <c r="I144" s="12" t="s">
        <v>1518</v>
      </c>
      <c r="J144" s="1"/>
      <c r="K144" s="1"/>
      <c r="L144" s="12">
        <f t="shared" si="2"/>
        <v>0</v>
      </c>
      <c r="M144" s="1"/>
      <c r="N144" s="1"/>
      <c r="O144" s="1"/>
      <c r="P144" s="1" t="s">
        <v>2036</v>
      </c>
      <c r="Q144" s="1"/>
      <c r="R144" s="1"/>
      <c r="S144" s="1"/>
      <c r="T144" s="1"/>
      <c r="U144" s="1"/>
      <c r="V144" s="1"/>
      <c r="W144" s="1"/>
      <c r="X144" s="1"/>
      <c r="Y144" s="1"/>
      <c r="Z144" s="1"/>
      <c r="AA144" s="1"/>
      <c r="AB144" s="1"/>
      <c r="AC144" s="39"/>
      <c r="AD144" s="40"/>
      <c r="AE144" s="1" t="s">
        <v>1656</v>
      </c>
    </row>
    <row r="145" spans="1:31" ht="51.75" customHeight="1" x14ac:dyDescent="0.3">
      <c r="A145" s="1">
        <v>114</v>
      </c>
      <c r="B145" s="38">
        <v>1516</v>
      </c>
      <c r="C145" s="1" t="s">
        <v>1705</v>
      </c>
      <c r="D145" s="1" t="s">
        <v>1648</v>
      </c>
      <c r="E145" s="1" t="s">
        <v>1649</v>
      </c>
      <c r="F145" s="1" t="s">
        <v>1711</v>
      </c>
      <c r="G145" s="1" t="s">
        <v>2041</v>
      </c>
      <c r="H145" s="1" t="s">
        <v>2248</v>
      </c>
      <c r="I145" s="12" t="s">
        <v>2194</v>
      </c>
      <c r="J145" s="1" t="s">
        <v>2042</v>
      </c>
      <c r="K145" s="1"/>
      <c r="L145" s="12">
        <f t="shared" si="2"/>
        <v>0</v>
      </c>
      <c r="M145" s="1"/>
      <c r="N145" s="1" t="s">
        <v>2043</v>
      </c>
      <c r="O145" s="1" t="s">
        <v>2253</v>
      </c>
      <c r="P145" s="1"/>
      <c r="Q145" s="1"/>
      <c r="R145" s="1"/>
      <c r="S145" s="1"/>
      <c r="T145" s="1"/>
      <c r="U145" s="1"/>
      <c r="V145" s="1"/>
      <c r="W145" s="1"/>
      <c r="X145" s="1"/>
      <c r="Y145" s="1"/>
      <c r="Z145" s="1"/>
      <c r="AA145" s="1"/>
      <c r="AB145" s="1"/>
      <c r="AC145" s="39"/>
      <c r="AD145" s="40"/>
      <c r="AE145" s="1" t="s">
        <v>1656</v>
      </c>
    </row>
    <row r="146" spans="1:31" ht="51.75" customHeight="1" x14ac:dyDescent="0.3">
      <c r="A146" s="1">
        <v>115</v>
      </c>
      <c r="B146" s="38">
        <v>1517</v>
      </c>
      <c r="C146" s="1" t="s">
        <v>2212</v>
      </c>
      <c r="D146" s="1" t="s">
        <v>1648</v>
      </c>
      <c r="E146" s="1" t="s">
        <v>1649</v>
      </c>
      <c r="F146" s="1" t="s">
        <v>1650</v>
      </c>
      <c r="G146" s="1" t="s">
        <v>2044</v>
      </c>
      <c r="H146" s="1" t="s">
        <v>2248</v>
      </c>
      <c r="I146" s="12" t="s">
        <v>2004</v>
      </c>
      <c r="J146" s="1" t="s">
        <v>2042</v>
      </c>
      <c r="K146" s="1"/>
      <c r="L146" s="12">
        <f t="shared" si="2"/>
        <v>0</v>
      </c>
      <c r="M146" s="1"/>
      <c r="N146" s="1" t="s">
        <v>2043</v>
      </c>
      <c r="O146" s="1" t="s">
        <v>2253</v>
      </c>
      <c r="P146" s="1"/>
      <c r="Q146" s="1"/>
      <c r="R146" s="1"/>
      <c r="S146" s="1"/>
      <c r="T146" s="1"/>
      <c r="U146" s="1"/>
      <c r="V146" s="1"/>
      <c r="W146" s="1"/>
      <c r="X146" s="1"/>
      <c r="Y146" s="1"/>
      <c r="Z146" s="1"/>
      <c r="AA146" s="1"/>
      <c r="AB146" s="1"/>
      <c r="AC146" s="39"/>
      <c r="AD146" s="40"/>
      <c r="AE146" s="1" t="s">
        <v>2045</v>
      </c>
    </row>
    <row r="147" spans="1:31" ht="51.75" customHeight="1" x14ac:dyDescent="0.3">
      <c r="A147" s="1">
        <v>116</v>
      </c>
      <c r="B147" s="38">
        <v>1518</v>
      </c>
      <c r="C147" s="1" t="s">
        <v>2212</v>
      </c>
      <c r="D147" s="1" t="s">
        <v>1648</v>
      </c>
      <c r="E147" s="1" t="s">
        <v>1649</v>
      </c>
      <c r="F147" s="1" t="s">
        <v>1711</v>
      </c>
      <c r="G147" s="1" t="s">
        <v>2046</v>
      </c>
      <c r="H147" s="1" t="s">
        <v>2248</v>
      </c>
      <c r="I147" s="12" t="s">
        <v>2004</v>
      </c>
      <c r="J147" s="1" t="s">
        <v>2042</v>
      </c>
      <c r="K147" s="1"/>
      <c r="L147" s="12">
        <f t="shared" si="2"/>
        <v>0</v>
      </c>
      <c r="M147" s="1"/>
      <c r="N147" s="1" t="s">
        <v>2043</v>
      </c>
      <c r="O147" s="1" t="s">
        <v>2253</v>
      </c>
      <c r="P147" s="1"/>
      <c r="Q147" s="1"/>
      <c r="R147" s="1"/>
      <c r="S147" s="1"/>
      <c r="T147" s="1"/>
      <c r="U147" s="1"/>
      <c r="V147" s="1"/>
      <c r="W147" s="1"/>
      <c r="X147" s="1"/>
      <c r="Y147" s="1"/>
      <c r="Z147" s="1"/>
      <c r="AA147" s="1"/>
      <c r="AB147" s="1"/>
      <c r="AC147" s="39"/>
      <c r="AD147" s="40"/>
      <c r="AE147" s="1" t="s">
        <v>2045</v>
      </c>
    </row>
    <row r="148" spans="1:31" ht="51.75" customHeight="1" x14ac:dyDescent="0.3">
      <c r="A148" s="1">
        <v>117</v>
      </c>
      <c r="B148" s="38">
        <v>1519</v>
      </c>
      <c r="C148" s="1" t="s">
        <v>2212</v>
      </c>
      <c r="D148" s="1" t="s">
        <v>1648</v>
      </c>
      <c r="E148" s="1" t="s">
        <v>1649</v>
      </c>
      <c r="F148" s="1" t="s">
        <v>1711</v>
      </c>
      <c r="G148" s="1" t="s">
        <v>2047</v>
      </c>
      <c r="H148" s="1" t="s">
        <v>2248</v>
      </c>
      <c r="I148" s="12" t="s">
        <v>2004</v>
      </c>
      <c r="J148" s="1" t="s">
        <v>2042</v>
      </c>
      <c r="K148" s="1"/>
      <c r="L148" s="12">
        <f t="shared" si="2"/>
        <v>0</v>
      </c>
      <c r="M148" s="1"/>
      <c r="N148" s="1" t="s">
        <v>2043</v>
      </c>
      <c r="O148" s="1" t="s">
        <v>2253</v>
      </c>
      <c r="P148" s="1"/>
      <c r="Q148" s="1"/>
      <c r="R148" s="1"/>
      <c r="S148" s="1"/>
      <c r="T148" s="1"/>
      <c r="U148" s="1"/>
      <c r="V148" s="1"/>
      <c r="W148" s="1"/>
      <c r="X148" s="1"/>
      <c r="Y148" s="1"/>
      <c r="Z148" s="1"/>
      <c r="AA148" s="1"/>
      <c r="AB148" s="1"/>
      <c r="AC148" s="39"/>
      <c r="AD148" s="40"/>
      <c r="AE148" s="1" t="s">
        <v>1656</v>
      </c>
    </row>
    <row r="149" spans="1:31" ht="51.75" customHeight="1" x14ac:dyDescent="0.3">
      <c r="A149" s="1">
        <v>118</v>
      </c>
      <c r="B149" s="38">
        <v>1520</v>
      </c>
      <c r="C149" s="1" t="s">
        <v>2212</v>
      </c>
      <c r="D149" s="1" t="s">
        <v>1648</v>
      </c>
      <c r="E149" s="1" t="s">
        <v>1649</v>
      </c>
      <c r="F149" s="1" t="s">
        <v>1711</v>
      </c>
      <c r="G149" s="1" t="s">
        <v>2048</v>
      </c>
      <c r="H149" s="1" t="s">
        <v>2248</v>
      </c>
      <c r="I149" s="12" t="s">
        <v>2004</v>
      </c>
      <c r="J149" s="1" t="s">
        <v>2042</v>
      </c>
      <c r="K149" s="1"/>
      <c r="L149" s="12">
        <f t="shared" si="2"/>
        <v>0</v>
      </c>
      <c r="M149" s="1"/>
      <c r="N149" s="1" t="s">
        <v>2043</v>
      </c>
      <c r="O149" s="1" t="s">
        <v>2253</v>
      </c>
      <c r="P149" s="1"/>
      <c r="Q149" s="1"/>
      <c r="R149" s="1"/>
      <c r="S149" s="1"/>
      <c r="T149" s="1"/>
      <c r="U149" s="1"/>
      <c r="V149" s="1"/>
      <c r="W149" s="1"/>
      <c r="X149" s="1"/>
      <c r="Y149" s="1"/>
      <c r="Z149" s="1"/>
      <c r="AA149" s="1"/>
      <c r="AB149" s="1"/>
      <c r="AC149" s="39"/>
      <c r="AD149" s="40"/>
      <c r="AE149" s="1" t="s">
        <v>1656</v>
      </c>
    </row>
    <row r="150" spans="1:31" ht="51.75" customHeight="1" x14ac:dyDescent="0.3">
      <c r="A150" s="1">
        <v>119</v>
      </c>
      <c r="B150" s="38">
        <v>1522</v>
      </c>
      <c r="C150" s="1" t="s">
        <v>2212</v>
      </c>
      <c r="D150" s="1" t="s">
        <v>1648</v>
      </c>
      <c r="E150" s="1" t="s">
        <v>1649</v>
      </c>
      <c r="F150" s="1" t="s">
        <v>2049</v>
      </c>
      <c r="G150" s="1" t="s">
        <v>2050</v>
      </c>
      <c r="H150" s="1" t="s">
        <v>2217</v>
      </c>
      <c r="I150" s="12" t="s">
        <v>2004</v>
      </c>
      <c r="J150" s="1"/>
      <c r="K150" s="1"/>
      <c r="L150" s="12">
        <f t="shared" si="2"/>
        <v>0</v>
      </c>
      <c r="M150" s="1" t="s">
        <v>2239</v>
      </c>
      <c r="N150" s="1" t="s">
        <v>2043</v>
      </c>
      <c r="O150" s="1"/>
      <c r="P150" s="1"/>
      <c r="Q150" s="1"/>
      <c r="R150" s="1"/>
      <c r="S150" s="1"/>
      <c r="T150" s="1"/>
      <c r="U150" s="1"/>
      <c r="V150" s="1"/>
      <c r="W150" s="1"/>
      <c r="X150" s="1"/>
      <c r="Y150" s="1"/>
      <c r="Z150" s="1"/>
      <c r="AA150" s="1"/>
      <c r="AB150" s="1"/>
      <c r="AC150" s="39"/>
      <c r="AD150" s="40"/>
      <c r="AE150" s="1" t="s">
        <v>1656</v>
      </c>
    </row>
    <row r="151" spans="1:31" ht="51.75" customHeight="1" x14ac:dyDescent="0.3">
      <c r="A151" s="1">
        <v>120</v>
      </c>
      <c r="B151" s="38">
        <v>1523</v>
      </c>
      <c r="C151" s="1" t="s">
        <v>2188</v>
      </c>
      <c r="D151" s="1" t="s">
        <v>1648</v>
      </c>
      <c r="E151" s="1" t="s">
        <v>1649</v>
      </c>
      <c r="F151" s="1" t="s">
        <v>1540</v>
      </c>
      <c r="G151" s="1" t="s">
        <v>2051</v>
      </c>
      <c r="H151" s="1" t="s">
        <v>2217</v>
      </c>
      <c r="I151" s="12" t="s">
        <v>2004</v>
      </c>
      <c r="J151" s="1"/>
      <c r="K151" s="1"/>
      <c r="L151" s="12">
        <f t="shared" si="2"/>
        <v>0</v>
      </c>
      <c r="M151" s="1" t="s">
        <v>2239</v>
      </c>
      <c r="N151" s="1" t="s">
        <v>2266</v>
      </c>
      <c r="O151" s="1" t="s">
        <v>2253</v>
      </c>
      <c r="P151" s="1" t="s">
        <v>2052</v>
      </c>
      <c r="Q151" s="1"/>
      <c r="R151" s="1"/>
      <c r="S151" s="1"/>
      <c r="T151" s="1"/>
      <c r="U151" s="1"/>
      <c r="V151" s="1"/>
      <c r="W151" s="1"/>
      <c r="X151" s="1"/>
      <c r="Y151" s="1"/>
      <c r="Z151" s="1"/>
      <c r="AA151" s="1" t="s">
        <v>1698</v>
      </c>
      <c r="AB151" s="1"/>
      <c r="AC151" s="39"/>
      <c r="AD151" s="40"/>
      <c r="AE151" s="1" t="s">
        <v>1656</v>
      </c>
    </row>
    <row r="152" spans="1:31" ht="51.75" customHeight="1" x14ac:dyDescent="0.3">
      <c r="A152" s="1">
        <v>121</v>
      </c>
      <c r="B152" s="38">
        <v>1524</v>
      </c>
      <c r="C152" s="1" t="s">
        <v>2212</v>
      </c>
      <c r="D152" s="1" t="s">
        <v>1648</v>
      </c>
      <c r="E152" s="1" t="s">
        <v>1649</v>
      </c>
      <c r="F152" s="1" t="s">
        <v>2236</v>
      </c>
      <c r="G152" s="1" t="s">
        <v>2053</v>
      </c>
      <c r="H152" s="1" t="s">
        <v>2217</v>
      </c>
      <c r="I152" s="12" t="s">
        <v>2004</v>
      </c>
      <c r="J152" s="1"/>
      <c r="K152" s="1"/>
      <c r="L152" s="12">
        <f t="shared" si="2"/>
        <v>0</v>
      </c>
      <c r="M152" s="1" t="s">
        <v>2239</v>
      </c>
      <c r="N152" s="1" t="s">
        <v>1524</v>
      </c>
      <c r="O152" s="1" t="s">
        <v>2253</v>
      </c>
      <c r="P152" s="1" t="s">
        <v>2054</v>
      </c>
      <c r="Q152" s="1"/>
      <c r="R152" s="1"/>
      <c r="S152" s="1"/>
      <c r="T152" s="1"/>
      <c r="U152" s="1"/>
      <c r="V152" s="1"/>
      <c r="W152" s="1"/>
      <c r="X152" s="1"/>
      <c r="Y152" s="1"/>
      <c r="Z152" s="1"/>
      <c r="AA152" s="1"/>
      <c r="AB152" s="1"/>
      <c r="AC152" s="39"/>
      <c r="AD152" s="40"/>
      <c r="AE152" s="1" t="s">
        <v>1656</v>
      </c>
    </row>
    <row r="153" spans="1:31" ht="51.75" customHeight="1" x14ac:dyDescent="0.3">
      <c r="A153" s="1">
        <v>122</v>
      </c>
      <c r="B153" s="38">
        <v>1525</v>
      </c>
      <c r="C153" s="1" t="s">
        <v>2188</v>
      </c>
      <c r="D153" s="1" t="s">
        <v>1648</v>
      </c>
      <c r="E153" s="1" t="s">
        <v>1649</v>
      </c>
      <c r="F153" s="1" t="s">
        <v>2055</v>
      </c>
      <c r="G153" s="1" t="s">
        <v>2056</v>
      </c>
      <c r="H153" s="1" t="s">
        <v>2217</v>
      </c>
      <c r="I153" s="12" t="s">
        <v>2004</v>
      </c>
      <c r="J153" s="1"/>
      <c r="K153" s="1"/>
      <c r="L153" s="12">
        <f t="shared" si="2"/>
        <v>0</v>
      </c>
      <c r="M153" s="1"/>
      <c r="N153" s="1" t="s">
        <v>2057</v>
      </c>
      <c r="O153" s="1"/>
      <c r="P153" s="1"/>
      <c r="Q153" s="1"/>
      <c r="R153" s="1"/>
      <c r="S153" s="1"/>
      <c r="T153" s="1"/>
      <c r="U153" s="1"/>
      <c r="V153" s="1"/>
      <c r="W153" s="1"/>
      <c r="X153" s="1"/>
      <c r="Y153" s="1"/>
      <c r="Z153" s="1"/>
      <c r="AA153" s="1" t="s">
        <v>2244</v>
      </c>
      <c r="AB153" s="1"/>
      <c r="AC153" s="39"/>
      <c r="AD153" s="40"/>
      <c r="AE153" s="1" t="s">
        <v>1656</v>
      </c>
    </row>
    <row r="154" spans="1:31" ht="51.75" customHeight="1" x14ac:dyDescent="0.3">
      <c r="A154" s="1">
        <v>123</v>
      </c>
      <c r="B154" s="38">
        <v>1534</v>
      </c>
      <c r="C154" s="1" t="s">
        <v>2212</v>
      </c>
      <c r="D154" s="1" t="s">
        <v>1648</v>
      </c>
      <c r="E154" s="1" t="s">
        <v>1649</v>
      </c>
      <c r="F154" s="1" t="s">
        <v>1573</v>
      </c>
      <c r="G154" s="1" t="s">
        <v>2058</v>
      </c>
      <c r="H154" s="1" t="s">
        <v>2217</v>
      </c>
      <c r="I154" s="12" t="s">
        <v>2059</v>
      </c>
      <c r="J154" s="1" t="s">
        <v>2060</v>
      </c>
      <c r="K154" s="1"/>
      <c r="L154" s="12">
        <f t="shared" si="2"/>
        <v>0</v>
      </c>
      <c r="M154" s="1"/>
      <c r="N154" s="1"/>
      <c r="O154" s="1" t="s">
        <v>2221</v>
      </c>
      <c r="P154" s="1"/>
      <c r="Q154" s="1"/>
      <c r="R154" s="1"/>
      <c r="S154" s="1"/>
      <c r="T154" s="1"/>
      <c r="U154" s="1"/>
      <c r="V154" s="1"/>
      <c r="W154" s="1"/>
      <c r="X154" s="1"/>
      <c r="Y154" s="1"/>
      <c r="Z154" s="1"/>
      <c r="AA154" s="1"/>
      <c r="AB154" s="1"/>
      <c r="AC154" s="39"/>
      <c r="AD154" s="40" t="s">
        <v>2263</v>
      </c>
      <c r="AE154" s="1" t="s">
        <v>1656</v>
      </c>
    </row>
    <row r="155" spans="1:31" ht="51.75" customHeight="1" x14ac:dyDescent="0.3">
      <c r="A155" s="1">
        <v>124</v>
      </c>
      <c r="B155" s="38">
        <v>1542</v>
      </c>
      <c r="C155" s="1" t="s">
        <v>2212</v>
      </c>
      <c r="D155" s="1" t="s">
        <v>1648</v>
      </c>
      <c r="E155" s="1" t="s">
        <v>1649</v>
      </c>
      <c r="F155" s="1" t="s">
        <v>2258</v>
      </c>
      <c r="G155" s="1" t="s">
        <v>2061</v>
      </c>
      <c r="H155" s="1" t="s">
        <v>2217</v>
      </c>
      <c r="I155" s="12" t="s">
        <v>1704</v>
      </c>
      <c r="J155" s="1"/>
      <c r="K155" s="1"/>
      <c r="L155" s="12">
        <f t="shared" si="2"/>
        <v>0</v>
      </c>
      <c r="M155" s="1"/>
      <c r="N155" s="1"/>
      <c r="O155" s="1" t="s">
        <v>2253</v>
      </c>
      <c r="P155" s="1"/>
      <c r="Q155" s="1"/>
      <c r="R155" s="1"/>
      <c r="S155" s="1"/>
      <c r="T155" s="1"/>
      <c r="U155" s="1"/>
      <c r="V155" s="1"/>
      <c r="W155" s="1"/>
      <c r="X155" s="1"/>
      <c r="Y155" s="1"/>
      <c r="Z155" s="1"/>
      <c r="AA155" s="1"/>
      <c r="AB155" s="1"/>
      <c r="AC155" s="39"/>
      <c r="AD155" s="40" t="s">
        <v>2263</v>
      </c>
      <c r="AE155" s="1" t="s">
        <v>1656</v>
      </c>
    </row>
    <row r="156" spans="1:31" ht="51.75" customHeight="1" x14ac:dyDescent="0.3">
      <c r="A156" s="1">
        <v>125</v>
      </c>
      <c r="B156" s="38">
        <v>1543</v>
      </c>
      <c r="C156" s="1" t="s">
        <v>2212</v>
      </c>
      <c r="D156" s="1" t="s">
        <v>1648</v>
      </c>
      <c r="E156" s="1" t="s">
        <v>1649</v>
      </c>
      <c r="F156" s="1" t="s">
        <v>2258</v>
      </c>
      <c r="G156" s="1" t="s">
        <v>2062</v>
      </c>
      <c r="H156" s="1" t="s">
        <v>2217</v>
      </c>
      <c r="I156" s="12" t="s">
        <v>1704</v>
      </c>
      <c r="J156" s="1"/>
      <c r="K156" s="1"/>
      <c r="L156" s="12">
        <f t="shared" si="2"/>
        <v>0</v>
      </c>
      <c r="M156" s="1"/>
      <c r="N156" s="1"/>
      <c r="O156" s="1" t="s">
        <v>2253</v>
      </c>
      <c r="P156" s="1"/>
      <c r="Q156" s="1"/>
      <c r="R156" s="1"/>
      <c r="S156" s="1"/>
      <c r="T156" s="1"/>
      <c r="U156" s="1"/>
      <c r="V156" s="1"/>
      <c r="W156" s="1"/>
      <c r="X156" s="1"/>
      <c r="Y156" s="1"/>
      <c r="Z156" s="1"/>
      <c r="AA156" s="1"/>
      <c r="AB156" s="1"/>
      <c r="AC156" s="39"/>
      <c r="AD156" s="40" t="s">
        <v>2263</v>
      </c>
      <c r="AE156" s="1" t="s">
        <v>1656</v>
      </c>
    </row>
    <row r="157" spans="1:31" ht="51.75" customHeight="1" x14ac:dyDescent="0.3">
      <c r="A157" s="1">
        <v>126</v>
      </c>
      <c r="B157" s="38">
        <v>3001</v>
      </c>
      <c r="C157" s="1" t="s">
        <v>2212</v>
      </c>
      <c r="D157" s="1" t="s">
        <v>2063</v>
      </c>
      <c r="E157" s="1" t="s">
        <v>2064</v>
      </c>
      <c r="F157" s="1" t="s">
        <v>2065</v>
      </c>
      <c r="G157" s="1" t="s">
        <v>2066</v>
      </c>
      <c r="H157" s="1" t="s">
        <v>2217</v>
      </c>
      <c r="I157" s="12" t="s">
        <v>2004</v>
      </c>
      <c r="J157" s="1" t="s">
        <v>2238</v>
      </c>
      <c r="K157" s="1"/>
      <c r="L157" s="12">
        <f t="shared" si="2"/>
        <v>0</v>
      </c>
      <c r="M157" s="1" t="s">
        <v>1523</v>
      </c>
      <c r="N157" s="1"/>
      <c r="O157" s="1" t="s">
        <v>2253</v>
      </c>
      <c r="P157" s="1" t="s">
        <v>2067</v>
      </c>
      <c r="Q157" s="1"/>
      <c r="R157" s="1"/>
      <c r="S157" s="1"/>
      <c r="T157" s="1"/>
      <c r="U157" s="1"/>
      <c r="V157" s="1"/>
      <c r="W157" s="1"/>
      <c r="X157" s="1" t="s">
        <v>2224</v>
      </c>
      <c r="Y157" s="1"/>
      <c r="Z157" s="1" t="s">
        <v>2068</v>
      </c>
      <c r="AA157" s="1" t="s">
        <v>2069</v>
      </c>
      <c r="AB157" s="1"/>
      <c r="AC157" s="39">
        <v>0</v>
      </c>
      <c r="AD157" s="40"/>
      <c r="AE157" s="1"/>
    </row>
    <row r="158" spans="1:31" ht="51.75" customHeight="1" x14ac:dyDescent="0.3">
      <c r="A158" s="1">
        <v>127</v>
      </c>
      <c r="B158" s="38">
        <v>3002</v>
      </c>
      <c r="C158" s="1" t="s">
        <v>2212</v>
      </c>
      <c r="D158" s="1" t="s">
        <v>2063</v>
      </c>
      <c r="E158" s="1" t="s">
        <v>2070</v>
      </c>
      <c r="F158" s="1" t="s">
        <v>2258</v>
      </c>
      <c r="G158" s="1" t="s">
        <v>2071</v>
      </c>
      <c r="H158" s="1" t="s">
        <v>2217</v>
      </c>
      <c r="I158" s="12" t="s">
        <v>2004</v>
      </c>
      <c r="J158" s="1" t="s">
        <v>2238</v>
      </c>
      <c r="K158" s="1"/>
      <c r="L158" s="12">
        <f t="shared" si="2"/>
        <v>0</v>
      </c>
      <c r="M158" s="1" t="s">
        <v>2239</v>
      </c>
      <c r="N158" s="1"/>
      <c r="O158" s="1" t="s">
        <v>2253</v>
      </c>
      <c r="P158" s="1" t="s">
        <v>2072</v>
      </c>
      <c r="Q158" s="1"/>
      <c r="R158" s="1"/>
      <c r="S158" s="1"/>
      <c r="T158" s="1"/>
      <c r="U158" s="1"/>
      <c r="V158" s="1"/>
      <c r="W158" s="1"/>
      <c r="X158" s="1" t="s">
        <v>2224</v>
      </c>
      <c r="Y158" s="1"/>
      <c r="Z158" s="1" t="s">
        <v>2068</v>
      </c>
      <c r="AA158" s="1" t="s">
        <v>2073</v>
      </c>
      <c r="AB158" s="1"/>
      <c r="AC158" s="39">
        <v>0</v>
      </c>
      <c r="AD158" s="40"/>
      <c r="AE158" s="1"/>
    </row>
    <row r="159" spans="1:31" ht="51.75" customHeight="1" x14ac:dyDescent="0.3">
      <c r="A159" s="1">
        <v>128</v>
      </c>
      <c r="B159" s="38">
        <v>3003</v>
      </c>
      <c r="C159" s="1" t="s">
        <v>2212</v>
      </c>
      <c r="D159" s="1" t="s">
        <v>2063</v>
      </c>
      <c r="E159" s="1" t="s">
        <v>2074</v>
      </c>
      <c r="F159" s="1" t="s">
        <v>1559</v>
      </c>
      <c r="G159" s="1" t="s">
        <v>2075</v>
      </c>
      <c r="H159" s="1" t="s">
        <v>2217</v>
      </c>
      <c r="I159" s="12" t="s">
        <v>2076</v>
      </c>
      <c r="J159" s="1" t="s">
        <v>2077</v>
      </c>
      <c r="K159" s="1"/>
      <c r="L159" s="12">
        <f t="shared" si="2"/>
        <v>0</v>
      </c>
      <c r="M159" s="1" t="s">
        <v>2239</v>
      </c>
      <c r="N159" s="1" t="s">
        <v>2240</v>
      </c>
      <c r="O159" s="1" t="s">
        <v>2221</v>
      </c>
      <c r="P159" s="1" t="s">
        <v>2078</v>
      </c>
      <c r="Q159" s="1"/>
      <c r="R159" s="1"/>
      <c r="S159" s="1"/>
      <c r="T159" s="1" t="s">
        <v>2221</v>
      </c>
      <c r="U159" s="1"/>
      <c r="V159" s="1"/>
      <c r="W159" s="1"/>
      <c r="X159" s="1" t="s">
        <v>2267</v>
      </c>
      <c r="Y159" s="1"/>
      <c r="Z159" s="1" t="s">
        <v>2068</v>
      </c>
      <c r="AA159" s="1" t="s">
        <v>2166</v>
      </c>
      <c r="AB159" s="1"/>
      <c r="AC159" s="39">
        <v>0</v>
      </c>
      <c r="AD159" s="40"/>
      <c r="AE159" s="1"/>
    </row>
    <row r="160" spans="1:31" ht="51.75" customHeight="1" x14ac:dyDescent="0.3">
      <c r="A160" s="1">
        <v>129</v>
      </c>
      <c r="B160" s="38">
        <v>3004</v>
      </c>
      <c r="C160" s="1" t="s">
        <v>2212</v>
      </c>
      <c r="D160" s="1" t="s">
        <v>2063</v>
      </c>
      <c r="E160" s="1" t="s">
        <v>2074</v>
      </c>
      <c r="F160" s="1" t="s">
        <v>1559</v>
      </c>
      <c r="G160" s="1" t="s">
        <v>2079</v>
      </c>
      <c r="H160" s="1" t="s">
        <v>2217</v>
      </c>
      <c r="I160" s="12" t="s">
        <v>2080</v>
      </c>
      <c r="J160" s="1" t="s">
        <v>2081</v>
      </c>
      <c r="K160" s="1"/>
      <c r="L160" s="12">
        <f t="shared" si="2"/>
        <v>0</v>
      </c>
      <c r="M160" s="1" t="s">
        <v>2239</v>
      </c>
      <c r="N160" s="1" t="s">
        <v>2240</v>
      </c>
      <c r="O160" s="1" t="s">
        <v>2221</v>
      </c>
      <c r="P160" s="1" t="s">
        <v>1708</v>
      </c>
      <c r="Q160" s="1"/>
      <c r="R160" s="1"/>
      <c r="S160" s="1"/>
      <c r="T160" s="1"/>
      <c r="U160" s="1"/>
      <c r="V160" s="1"/>
      <c r="W160" s="1"/>
      <c r="X160" s="1" t="s">
        <v>2267</v>
      </c>
      <c r="Y160" s="1"/>
      <c r="Z160" s="1" t="s">
        <v>2068</v>
      </c>
      <c r="AA160" s="1" t="s">
        <v>2166</v>
      </c>
      <c r="AB160" s="1"/>
      <c r="AC160" s="39">
        <v>0</v>
      </c>
      <c r="AD160" s="40"/>
      <c r="AE160" s="1"/>
    </row>
    <row r="161" spans="1:31" ht="51.75" customHeight="1" x14ac:dyDescent="0.3">
      <c r="A161" s="1">
        <v>130</v>
      </c>
      <c r="B161" s="38">
        <v>3007</v>
      </c>
      <c r="C161" s="1" t="s">
        <v>2212</v>
      </c>
      <c r="D161" s="1" t="s">
        <v>2063</v>
      </c>
      <c r="E161" s="1" t="s">
        <v>1726</v>
      </c>
      <c r="F161" s="1" t="s">
        <v>1727</v>
      </c>
      <c r="G161" s="1" t="s">
        <v>1728</v>
      </c>
      <c r="H161" s="1" t="s">
        <v>1729</v>
      </c>
      <c r="I161" s="12" t="s">
        <v>1518</v>
      </c>
      <c r="J161" s="1" t="s">
        <v>1730</v>
      </c>
      <c r="K161" s="1"/>
      <c r="L161" s="12">
        <f t="shared" si="2"/>
        <v>0</v>
      </c>
      <c r="M161" s="1" t="s">
        <v>1654</v>
      </c>
      <c r="N161" s="1" t="s">
        <v>1731</v>
      </c>
      <c r="O161" s="1" t="s">
        <v>2221</v>
      </c>
      <c r="P161" s="1"/>
      <c r="Q161" s="1"/>
      <c r="R161" s="1"/>
      <c r="S161" s="1"/>
      <c r="T161" s="1"/>
      <c r="U161" s="1"/>
      <c r="V161" s="1"/>
      <c r="W161" s="1"/>
      <c r="X161" s="1"/>
      <c r="Y161" s="1"/>
      <c r="Z161" s="1"/>
      <c r="AA161" s="1" t="s">
        <v>2069</v>
      </c>
      <c r="AB161" s="1"/>
      <c r="AC161" s="39">
        <v>0</v>
      </c>
      <c r="AD161" s="40"/>
      <c r="AE161" s="1"/>
    </row>
    <row r="162" spans="1:31" ht="51.75" customHeight="1" x14ac:dyDescent="0.3">
      <c r="A162" s="1">
        <v>131</v>
      </c>
      <c r="B162" s="38">
        <v>3009</v>
      </c>
      <c r="C162" s="1" t="s">
        <v>2212</v>
      </c>
      <c r="D162" s="1" t="s">
        <v>2063</v>
      </c>
      <c r="E162" s="1" t="s">
        <v>2064</v>
      </c>
      <c r="F162" s="1" t="s">
        <v>2065</v>
      </c>
      <c r="G162" s="1" t="s">
        <v>1732</v>
      </c>
      <c r="H162" s="1" t="s">
        <v>2217</v>
      </c>
      <c r="I162" s="12" t="s">
        <v>1733</v>
      </c>
      <c r="J162" s="1" t="s">
        <v>1734</v>
      </c>
      <c r="K162" s="1"/>
      <c r="L162" s="12">
        <f t="shared" si="2"/>
        <v>0</v>
      </c>
      <c r="M162" s="1" t="s">
        <v>1523</v>
      </c>
      <c r="N162" s="1" t="s">
        <v>1524</v>
      </c>
      <c r="O162" s="1" t="s">
        <v>2221</v>
      </c>
      <c r="P162" s="1"/>
      <c r="Q162" s="1"/>
      <c r="R162" s="1"/>
      <c r="S162" s="1"/>
      <c r="T162" s="1"/>
      <c r="U162" s="1"/>
      <c r="V162" s="1"/>
      <c r="W162" s="1"/>
      <c r="X162" s="1"/>
      <c r="Y162" s="1"/>
      <c r="Z162" s="1"/>
      <c r="AA162" s="1" t="s">
        <v>2069</v>
      </c>
      <c r="AB162" s="1"/>
      <c r="AC162" s="39">
        <v>0</v>
      </c>
      <c r="AD162" s="40"/>
      <c r="AE162" s="1"/>
    </row>
    <row r="163" spans="1:31" ht="51.75" customHeight="1" x14ac:dyDescent="0.3">
      <c r="A163" s="1">
        <v>132</v>
      </c>
      <c r="B163" s="38">
        <v>3010</v>
      </c>
      <c r="C163" s="1" t="s">
        <v>2212</v>
      </c>
      <c r="D163" s="1" t="s">
        <v>2063</v>
      </c>
      <c r="E163" s="1" t="s">
        <v>1735</v>
      </c>
      <c r="F163" s="1" t="s">
        <v>1736</v>
      </c>
      <c r="G163" s="1" t="s">
        <v>1737</v>
      </c>
      <c r="H163" s="1" t="s">
        <v>1729</v>
      </c>
      <c r="I163" s="12" t="s">
        <v>1561</v>
      </c>
      <c r="J163" s="1" t="s">
        <v>1738</v>
      </c>
      <c r="K163" s="44">
        <v>85000</v>
      </c>
      <c r="L163" s="12">
        <f t="shared" si="2"/>
        <v>0</v>
      </c>
      <c r="M163" s="1"/>
      <c r="N163" s="1"/>
      <c r="O163" s="1"/>
      <c r="P163" s="1"/>
      <c r="Q163" s="1"/>
      <c r="R163" s="1"/>
      <c r="S163" s="1"/>
      <c r="T163" s="1"/>
      <c r="U163" s="1"/>
      <c r="V163" s="1"/>
      <c r="W163" s="1"/>
      <c r="X163" s="1"/>
      <c r="Y163" s="1"/>
      <c r="Z163" s="1"/>
      <c r="AA163" s="1" t="s">
        <v>1739</v>
      </c>
      <c r="AB163" s="1"/>
      <c r="AC163" s="39">
        <v>0</v>
      </c>
      <c r="AD163" s="40"/>
      <c r="AE163" s="47"/>
    </row>
    <row r="164" spans="1:31" ht="51.75" customHeight="1" x14ac:dyDescent="0.3">
      <c r="A164" s="1">
        <v>133</v>
      </c>
      <c r="B164" s="38">
        <v>3011</v>
      </c>
      <c r="C164" s="1" t="s">
        <v>2212</v>
      </c>
      <c r="D164" s="1" t="s">
        <v>2063</v>
      </c>
      <c r="E164" s="1" t="s">
        <v>1735</v>
      </c>
      <c r="F164" s="1" t="s">
        <v>1736</v>
      </c>
      <c r="G164" s="1" t="s">
        <v>1740</v>
      </c>
      <c r="H164" s="1" t="s">
        <v>1729</v>
      </c>
      <c r="I164" s="12" t="s">
        <v>1561</v>
      </c>
      <c r="J164" s="1" t="s">
        <v>1738</v>
      </c>
      <c r="K164" s="44">
        <v>95000</v>
      </c>
      <c r="L164" s="12">
        <f t="shared" si="2"/>
        <v>0</v>
      </c>
      <c r="M164" s="1"/>
      <c r="N164" s="1"/>
      <c r="O164" s="1"/>
      <c r="P164" s="1"/>
      <c r="Q164" s="1"/>
      <c r="R164" s="1"/>
      <c r="S164" s="1"/>
      <c r="T164" s="1"/>
      <c r="U164" s="1"/>
      <c r="V164" s="1"/>
      <c r="W164" s="1"/>
      <c r="X164" s="1"/>
      <c r="Y164" s="1"/>
      <c r="Z164" s="1"/>
      <c r="AA164" s="1" t="s">
        <v>1739</v>
      </c>
      <c r="AB164" s="1"/>
      <c r="AC164" s="39">
        <v>0</v>
      </c>
      <c r="AD164" s="40"/>
      <c r="AE164" s="47"/>
    </row>
    <row r="165" spans="1:31" ht="51.75" customHeight="1" x14ac:dyDescent="0.3">
      <c r="A165" s="1">
        <v>134</v>
      </c>
      <c r="B165" s="38">
        <v>3012</v>
      </c>
      <c r="C165" s="1" t="s">
        <v>2212</v>
      </c>
      <c r="D165" s="1" t="s">
        <v>2063</v>
      </c>
      <c r="E165" s="1" t="s">
        <v>1735</v>
      </c>
      <c r="F165" s="1" t="s">
        <v>1736</v>
      </c>
      <c r="G165" s="1" t="s">
        <v>1741</v>
      </c>
      <c r="H165" s="1" t="s">
        <v>1729</v>
      </c>
      <c r="I165" s="12" t="s">
        <v>1561</v>
      </c>
      <c r="J165" s="1" t="s">
        <v>1738</v>
      </c>
      <c r="K165" s="41">
        <v>180000</v>
      </c>
      <c r="L165" s="12">
        <f t="shared" si="2"/>
        <v>0</v>
      </c>
      <c r="M165" s="1"/>
      <c r="N165" s="1"/>
      <c r="O165" s="1"/>
      <c r="P165" s="1"/>
      <c r="Q165" s="1"/>
      <c r="R165" s="1"/>
      <c r="S165" s="1"/>
      <c r="T165" s="1"/>
      <c r="U165" s="1"/>
      <c r="V165" s="1"/>
      <c r="W165" s="1"/>
      <c r="X165" s="1"/>
      <c r="Y165" s="1"/>
      <c r="Z165" s="1"/>
      <c r="AA165" s="1" t="s">
        <v>1739</v>
      </c>
      <c r="AB165" s="1"/>
      <c r="AC165" s="39">
        <v>0</v>
      </c>
      <c r="AD165" s="40"/>
      <c r="AE165" s="47"/>
    </row>
    <row r="166" spans="1:31" ht="51.75" customHeight="1" x14ac:dyDescent="0.3">
      <c r="A166" s="1">
        <v>135</v>
      </c>
      <c r="B166" s="38">
        <v>3013</v>
      </c>
      <c r="C166" s="1" t="s">
        <v>2212</v>
      </c>
      <c r="D166" s="1" t="s">
        <v>2063</v>
      </c>
      <c r="E166" s="1" t="s">
        <v>1735</v>
      </c>
      <c r="F166" s="1" t="s">
        <v>1736</v>
      </c>
      <c r="G166" s="1" t="s">
        <v>1742</v>
      </c>
      <c r="H166" s="1" t="s">
        <v>1729</v>
      </c>
      <c r="I166" s="12" t="s">
        <v>1561</v>
      </c>
      <c r="J166" s="1" t="s">
        <v>1738</v>
      </c>
      <c r="K166" s="41">
        <v>60000</v>
      </c>
      <c r="L166" s="12">
        <f t="shared" si="2"/>
        <v>0</v>
      </c>
      <c r="M166" s="1"/>
      <c r="N166" s="1"/>
      <c r="O166" s="1"/>
      <c r="P166" s="1"/>
      <c r="Q166" s="1"/>
      <c r="R166" s="1"/>
      <c r="S166" s="1"/>
      <c r="T166" s="1"/>
      <c r="U166" s="1"/>
      <c r="V166" s="1"/>
      <c r="W166" s="1"/>
      <c r="X166" s="1"/>
      <c r="Y166" s="1"/>
      <c r="Z166" s="1"/>
      <c r="AA166" s="1"/>
      <c r="AB166" s="1"/>
      <c r="AC166" s="39">
        <v>0</v>
      </c>
      <c r="AD166" s="40"/>
      <c r="AE166" s="47"/>
    </row>
    <row r="167" spans="1:31" ht="51.75" customHeight="1" x14ac:dyDescent="0.3">
      <c r="A167" s="1">
        <v>136</v>
      </c>
      <c r="B167" s="38">
        <v>3014</v>
      </c>
      <c r="C167" s="1" t="s">
        <v>2212</v>
      </c>
      <c r="D167" s="1" t="s">
        <v>2063</v>
      </c>
      <c r="E167" s="1" t="s">
        <v>1735</v>
      </c>
      <c r="F167" s="1" t="s">
        <v>1736</v>
      </c>
      <c r="G167" s="1" t="s">
        <v>1743</v>
      </c>
      <c r="H167" s="1" t="s">
        <v>1729</v>
      </c>
      <c r="I167" s="12" t="s">
        <v>1561</v>
      </c>
      <c r="J167" s="1" t="s">
        <v>1738</v>
      </c>
      <c r="K167" s="41">
        <v>193000</v>
      </c>
      <c r="L167" s="12">
        <f t="shared" si="2"/>
        <v>0</v>
      </c>
      <c r="M167" s="1"/>
      <c r="N167" s="1"/>
      <c r="O167" s="1"/>
      <c r="P167" s="1"/>
      <c r="Q167" s="1"/>
      <c r="R167" s="1"/>
      <c r="S167" s="1"/>
      <c r="T167" s="1"/>
      <c r="U167" s="1"/>
      <c r="V167" s="1"/>
      <c r="W167" s="1"/>
      <c r="X167" s="1"/>
      <c r="Y167" s="1"/>
      <c r="Z167" s="1"/>
      <c r="AA167" s="1" t="s">
        <v>1739</v>
      </c>
      <c r="AB167" s="1"/>
      <c r="AC167" s="39">
        <v>0</v>
      </c>
      <c r="AD167" s="40"/>
      <c r="AE167" s="47"/>
    </row>
    <row r="168" spans="1:31" ht="51.75" customHeight="1" x14ac:dyDescent="0.3">
      <c r="A168" s="1">
        <v>137</v>
      </c>
      <c r="B168" s="38">
        <v>3015</v>
      </c>
      <c r="C168" s="1" t="s">
        <v>2212</v>
      </c>
      <c r="D168" s="1" t="s">
        <v>2063</v>
      </c>
      <c r="E168" s="1" t="s">
        <v>2074</v>
      </c>
      <c r="F168" s="1" t="s">
        <v>1744</v>
      </c>
      <c r="G168" s="1" t="s">
        <v>1745</v>
      </c>
      <c r="H168" s="1" t="s">
        <v>1729</v>
      </c>
      <c r="I168" s="12" t="s">
        <v>2004</v>
      </c>
      <c r="J168" s="1" t="s">
        <v>1746</v>
      </c>
      <c r="K168" s="41"/>
      <c r="L168" s="12">
        <f t="shared" si="2"/>
        <v>0</v>
      </c>
      <c r="M168" s="1" t="s">
        <v>2239</v>
      </c>
      <c r="N168" s="1" t="s">
        <v>2035</v>
      </c>
      <c r="O168" s="1" t="s">
        <v>2221</v>
      </c>
      <c r="P168" s="1"/>
      <c r="Q168" s="1"/>
      <c r="R168" s="1"/>
      <c r="S168" s="1"/>
      <c r="T168" s="1"/>
      <c r="U168" s="1"/>
      <c r="V168" s="1"/>
      <c r="W168" s="1"/>
      <c r="X168" s="1"/>
      <c r="Y168" s="1"/>
      <c r="Z168" s="1"/>
      <c r="AA168" s="1" t="s">
        <v>1747</v>
      </c>
      <c r="AB168" s="1"/>
      <c r="AC168" s="39">
        <v>0</v>
      </c>
      <c r="AD168" s="40"/>
      <c r="AE168" s="1" t="s">
        <v>1748</v>
      </c>
    </row>
    <row r="169" spans="1:31" ht="51.75" customHeight="1" x14ac:dyDescent="0.3">
      <c r="A169" s="1">
        <v>138</v>
      </c>
      <c r="B169" s="38">
        <v>7001</v>
      </c>
      <c r="C169" s="1" t="s">
        <v>2212</v>
      </c>
      <c r="D169" s="43" t="s">
        <v>1565</v>
      </c>
      <c r="E169" s="1" t="s">
        <v>1749</v>
      </c>
      <c r="F169" s="1" t="s">
        <v>1573</v>
      </c>
      <c r="G169" s="1" t="s">
        <v>1750</v>
      </c>
      <c r="H169" s="1" t="s">
        <v>2217</v>
      </c>
      <c r="I169" s="12" t="s">
        <v>1751</v>
      </c>
      <c r="J169" s="1" t="s">
        <v>1752</v>
      </c>
      <c r="K169" s="41"/>
      <c r="L169" s="12">
        <f t="shared" si="2"/>
        <v>0</v>
      </c>
      <c r="M169" s="1" t="s">
        <v>1753</v>
      </c>
      <c r="N169" s="1" t="s">
        <v>1524</v>
      </c>
      <c r="O169" s="1" t="s">
        <v>1754</v>
      </c>
      <c r="P169" s="1" t="s">
        <v>1755</v>
      </c>
      <c r="Q169" s="1"/>
      <c r="R169" s="1"/>
      <c r="S169" s="1"/>
      <c r="T169" s="1"/>
      <c r="U169" s="1"/>
      <c r="V169" s="1"/>
      <c r="W169" s="1"/>
      <c r="X169" s="1"/>
      <c r="Y169" s="1"/>
      <c r="Z169" s="1"/>
      <c r="AA169" s="1" t="s">
        <v>1756</v>
      </c>
      <c r="AB169" s="1"/>
      <c r="AC169" s="39"/>
      <c r="AD169" s="40"/>
      <c r="AE169" s="1"/>
    </row>
    <row r="170" spans="1:31" ht="51.75" customHeight="1" x14ac:dyDescent="0.3">
      <c r="A170" s="1">
        <v>139</v>
      </c>
      <c r="B170" s="38">
        <v>7002</v>
      </c>
      <c r="C170" s="1" t="s">
        <v>2212</v>
      </c>
      <c r="D170" s="43" t="s">
        <v>1565</v>
      </c>
      <c r="E170" s="1" t="s">
        <v>1749</v>
      </c>
      <c r="F170" s="1" t="s">
        <v>1580</v>
      </c>
      <c r="G170" s="1" t="s">
        <v>1757</v>
      </c>
      <c r="H170" s="1" t="s">
        <v>2217</v>
      </c>
      <c r="I170" s="12" t="s">
        <v>1751</v>
      </c>
      <c r="J170" s="1" t="s">
        <v>1752</v>
      </c>
      <c r="K170" s="41"/>
      <c r="L170" s="12">
        <f t="shared" si="2"/>
        <v>0</v>
      </c>
      <c r="M170" s="1" t="s">
        <v>2239</v>
      </c>
      <c r="N170" s="1" t="s">
        <v>1758</v>
      </c>
      <c r="O170" s="1" t="s">
        <v>1754</v>
      </c>
      <c r="P170" s="1" t="s">
        <v>1759</v>
      </c>
      <c r="Q170" s="1"/>
      <c r="R170" s="1"/>
      <c r="S170" s="1"/>
      <c r="T170" s="1"/>
      <c r="U170" s="1"/>
      <c r="V170" s="1"/>
      <c r="W170" s="1"/>
      <c r="X170" s="1"/>
      <c r="Y170" s="1"/>
      <c r="Z170" s="1"/>
      <c r="AA170" s="1" t="s">
        <v>1756</v>
      </c>
      <c r="AB170" s="1"/>
      <c r="AC170" s="39"/>
      <c r="AD170" s="40"/>
      <c r="AE170" s="1"/>
    </row>
    <row r="171" spans="1:31" ht="51.75" customHeight="1" x14ac:dyDescent="0.3">
      <c r="A171" s="1">
        <v>140</v>
      </c>
      <c r="B171" s="38">
        <v>7003</v>
      </c>
      <c r="C171" s="1" t="s">
        <v>2212</v>
      </c>
      <c r="D171" s="43" t="s">
        <v>1565</v>
      </c>
      <c r="E171" s="1" t="s">
        <v>1749</v>
      </c>
      <c r="F171" s="1" t="s">
        <v>1760</v>
      </c>
      <c r="G171" s="1" t="s">
        <v>1761</v>
      </c>
      <c r="H171" s="1" t="s">
        <v>1729</v>
      </c>
      <c r="I171" s="12" t="s">
        <v>1751</v>
      </c>
      <c r="J171" s="1" t="s">
        <v>1752</v>
      </c>
      <c r="K171" s="41"/>
      <c r="L171" s="12">
        <f t="shared" si="2"/>
        <v>0</v>
      </c>
      <c r="M171" s="1" t="s">
        <v>2239</v>
      </c>
      <c r="N171" s="1"/>
      <c r="O171" s="1" t="s">
        <v>1754</v>
      </c>
      <c r="P171" s="1"/>
      <c r="Q171" s="1"/>
      <c r="R171" s="1"/>
      <c r="S171" s="1"/>
      <c r="T171" s="1"/>
      <c r="U171" s="1"/>
      <c r="V171" s="1"/>
      <c r="W171" s="1"/>
      <c r="X171" s="1"/>
      <c r="Y171" s="1"/>
      <c r="Z171" s="1"/>
      <c r="AA171" s="1" t="s">
        <v>1756</v>
      </c>
      <c r="AB171" s="1"/>
      <c r="AC171" s="39"/>
      <c r="AD171" s="40"/>
      <c r="AE171" s="1"/>
    </row>
    <row r="172" spans="1:31" ht="51.75" customHeight="1" x14ac:dyDescent="0.3">
      <c r="A172" s="1">
        <v>141</v>
      </c>
      <c r="B172" s="38">
        <v>7004</v>
      </c>
      <c r="C172" s="1" t="s">
        <v>2212</v>
      </c>
      <c r="D172" s="43" t="s">
        <v>1565</v>
      </c>
      <c r="E172" s="1" t="s">
        <v>2074</v>
      </c>
      <c r="F172" s="1" t="s">
        <v>1744</v>
      </c>
      <c r="G172" s="1" t="s">
        <v>2100</v>
      </c>
      <c r="H172" s="1" t="s">
        <v>2217</v>
      </c>
      <c r="I172" s="12" t="s">
        <v>1751</v>
      </c>
      <c r="J172" s="1" t="s">
        <v>1752</v>
      </c>
      <c r="K172" s="1"/>
      <c r="L172" s="12">
        <f t="shared" si="2"/>
        <v>0</v>
      </c>
      <c r="M172" s="1" t="s">
        <v>1753</v>
      </c>
      <c r="N172" s="1" t="s">
        <v>2240</v>
      </c>
      <c r="O172" s="1" t="s">
        <v>1754</v>
      </c>
      <c r="P172" s="1"/>
      <c r="Q172" s="1"/>
      <c r="R172" s="1"/>
      <c r="S172" s="1"/>
      <c r="T172" s="1"/>
      <c r="U172" s="1"/>
      <c r="V172" s="1"/>
      <c r="W172" s="1"/>
      <c r="X172" s="1"/>
      <c r="Y172" s="1"/>
      <c r="Z172" s="1"/>
      <c r="AA172" s="1" t="s">
        <v>1756</v>
      </c>
      <c r="AB172" s="1"/>
      <c r="AC172" s="39"/>
      <c r="AD172" s="40"/>
      <c r="AE172" s="1"/>
    </row>
    <row r="173" spans="1:31" ht="51.75" customHeight="1" x14ac:dyDescent="0.3">
      <c r="A173" s="1">
        <v>142</v>
      </c>
      <c r="B173" s="38">
        <v>7005</v>
      </c>
      <c r="C173" s="1" t="s">
        <v>2212</v>
      </c>
      <c r="D173" s="43" t="s">
        <v>1565</v>
      </c>
      <c r="E173" s="1" t="s">
        <v>1749</v>
      </c>
      <c r="F173" s="1" t="s">
        <v>2258</v>
      </c>
      <c r="G173" s="1" t="s">
        <v>1750</v>
      </c>
      <c r="H173" s="1" t="s">
        <v>2217</v>
      </c>
      <c r="I173" s="12" t="s">
        <v>2101</v>
      </c>
      <c r="J173" s="1" t="s">
        <v>2102</v>
      </c>
      <c r="K173" s="1"/>
      <c r="L173" s="12">
        <f t="shared" si="2"/>
        <v>0</v>
      </c>
      <c r="M173" s="1" t="s">
        <v>1753</v>
      </c>
      <c r="N173" s="1" t="s">
        <v>2240</v>
      </c>
      <c r="O173" s="1" t="s">
        <v>1754</v>
      </c>
      <c r="P173" s="1"/>
      <c r="Q173" s="1"/>
      <c r="R173" s="1"/>
      <c r="S173" s="1"/>
      <c r="T173" s="1"/>
      <c r="U173" s="1"/>
      <c r="V173" s="1"/>
      <c r="W173" s="1"/>
      <c r="X173" s="1"/>
      <c r="Y173" s="1"/>
      <c r="Z173" s="1"/>
      <c r="AA173" s="1" t="s">
        <v>1756</v>
      </c>
      <c r="AB173" s="1"/>
      <c r="AC173" s="39"/>
      <c r="AD173" s="40"/>
      <c r="AE173" s="1"/>
    </row>
    <row r="174" spans="1:31" ht="51.75" customHeight="1" x14ac:dyDescent="0.3">
      <c r="A174" s="1">
        <v>143</v>
      </c>
      <c r="B174" s="38">
        <v>7006</v>
      </c>
      <c r="C174" s="1" t="s">
        <v>2212</v>
      </c>
      <c r="D174" s="43" t="s">
        <v>1565</v>
      </c>
      <c r="E174" s="1" t="s">
        <v>1726</v>
      </c>
      <c r="F174" s="1" t="s">
        <v>2103</v>
      </c>
      <c r="G174" s="1" t="s">
        <v>2104</v>
      </c>
      <c r="H174" s="1" t="s">
        <v>1729</v>
      </c>
      <c r="I174" s="12" t="s">
        <v>2101</v>
      </c>
      <c r="J174" s="1" t="s">
        <v>2102</v>
      </c>
      <c r="K174" s="1"/>
      <c r="L174" s="12">
        <f t="shared" si="2"/>
        <v>0</v>
      </c>
      <c r="M174" s="1" t="s">
        <v>1654</v>
      </c>
      <c r="N174" s="1" t="s">
        <v>2105</v>
      </c>
      <c r="O174" s="1" t="s">
        <v>1754</v>
      </c>
      <c r="P174" s="1"/>
      <c r="Q174" s="1"/>
      <c r="R174" s="1"/>
      <c r="S174" s="1"/>
      <c r="T174" s="1"/>
      <c r="U174" s="1"/>
      <c r="V174" s="1"/>
      <c r="W174" s="1"/>
      <c r="X174" s="1"/>
      <c r="Y174" s="1"/>
      <c r="Z174" s="1"/>
      <c r="AA174" s="1" t="s">
        <v>1756</v>
      </c>
      <c r="AB174" s="1"/>
      <c r="AC174" s="39"/>
      <c r="AD174" s="40"/>
      <c r="AE174" s="1"/>
    </row>
    <row r="175" spans="1:31" ht="51.75" customHeight="1" x14ac:dyDescent="0.3">
      <c r="A175" s="1">
        <v>144</v>
      </c>
      <c r="B175" s="38">
        <v>7007</v>
      </c>
      <c r="C175" s="1" t="s">
        <v>2212</v>
      </c>
      <c r="D175" s="43" t="s">
        <v>1565</v>
      </c>
      <c r="E175" s="1" t="s">
        <v>2064</v>
      </c>
      <c r="F175" s="1" t="s">
        <v>2106</v>
      </c>
      <c r="G175" s="1" t="s">
        <v>2107</v>
      </c>
      <c r="H175" s="1" t="s">
        <v>2248</v>
      </c>
      <c r="I175" s="12" t="s">
        <v>2101</v>
      </c>
      <c r="J175" s="1" t="s">
        <v>2102</v>
      </c>
      <c r="K175" s="1"/>
      <c r="L175" s="12">
        <f t="shared" si="2"/>
        <v>0</v>
      </c>
      <c r="M175" s="1" t="s">
        <v>1654</v>
      </c>
      <c r="N175" s="1" t="s">
        <v>2105</v>
      </c>
      <c r="O175" s="1" t="s">
        <v>1754</v>
      </c>
      <c r="P175" s="1"/>
      <c r="Q175" s="1"/>
      <c r="R175" s="1"/>
      <c r="S175" s="1"/>
      <c r="T175" s="1"/>
      <c r="U175" s="1"/>
      <c r="V175" s="1"/>
      <c r="W175" s="1"/>
      <c r="X175" s="1"/>
      <c r="Y175" s="1"/>
      <c r="Z175" s="1"/>
      <c r="AA175" s="1" t="s">
        <v>1756</v>
      </c>
      <c r="AB175" s="1"/>
      <c r="AC175" s="39"/>
      <c r="AD175" s="40"/>
      <c r="AE175" s="1"/>
    </row>
    <row r="176" spans="1:31" ht="51.75" customHeight="1" x14ac:dyDescent="0.3">
      <c r="A176" s="1">
        <v>145</v>
      </c>
      <c r="B176" s="38">
        <v>7008</v>
      </c>
      <c r="C176" s="1" t="s">
        <v>2212</v>
      </c>
      <c r="D176" s="43" t="s">
        <v>1565</v>
      </c>
      <c r="E176" s="1" t="s">
        <v>1749</v>
      </c>
      <c r="F176" s="1" t="s">
        <v>1573</v>
      </c>
      <c r="G176" s="1" t="s">
        <v>1750</v>
      </c>
      <c r="H176" s="1" t="s">
        <v>2217</v>
      </c>
      <c r="I176" s="12" t="s">
        <v>2108</v>
      </c>
      <c r="J176" s="1" t="s">
        <v>2109</v>
      </c>
      <c r="K176" s="41">
        <v>3000000</v>
      </c>
      <c r="L176" s="12">
        <f t="shared" si="2"/>
        <v>0</v>
      </c>
      <c r="M176" s="1" t="s">
        <v>1753</v>
      </c>
      <c r="N176" s="1" t="s">
        <v>2240</v>
      </c>
      <c r="O176" s="1" t="s">
        <v>1754</v>
      </c>
      <c r="P176" s="1"/>
      <c r="Q176" s="1"/>
      <c r="R176" s="1"/>
      <c r="S176" s="1"/>
      <c r="T176" s="1"/>
      <c r="U176" s="1"/>
      <c r="V176" s="1"/>
      <c r="W176" s="1"/>
      <c r="X176" s="1"/>
      <c r="Y176" s="1"/>
      <c r="Z176" s="1"/>
      <c r="AA176" s="1" t="s">
        <v>2110</v>
      </c>
      <c r="AB176" s="1"/>
      <c r="AC176" s="39"/>
      <c r="AD176" s="40"/>
      <c r="AE176" s="1"/>
    </row>
    <row r="177" spans="1:32" ht="51.75" customHeight="1" x14ac:dyDescent="0.3">
      <c r="A177" s="1">
        <v>146</v>
      </c>
      <c r="B177" s="38">
        <v>7009</v>
      </c>
      <c r="C177" s="1" t="s">
        <v>2212</v>
      </c>
      <c r="D177" s="43" t="s">
        <v>1565</v>
      </c>
      <c r="E177" s="1" t="s">
        <v>1749</v>
      </c>
      <c r="F177" s="1" t="s">
        <v>1580</v>
      </c>
      <c r="G177" s="1" t="s">
        <v>1757</v>
      </c>
      <c r="H177" s="1" t="s">
        <v>2217</v>
      </c>
      <c r="I177" s="12" t="s">
        <v>2108</v>
      </c>
      <c r="J177" s="1" t="s">
        <v>2109</v>
      </c>
      <c r="K177" s="41">
        <v>3000000</v>
      </c>
      <c r="L177" s="12">
        <f t="shared" si="2"/>
        <v>0</v>
      </c>
      <c r="M177" s="1" t="s">
        <v>2239</v>
      </c>
      <c r="N177" s="1" t="s">
        <v>1524</v>
      </c>
      <c r="O177" s="1" t="s">
        <v>1754</v>
      </c>
      <c r="P177" s="1"/>
      <c r="Q177" s="1"/>
      <c r="R177" s="1"/>
      <c r="S177" s="1"/>
      <c r="T177" s="1"/>
      <c r="U177" s="1"/>
      <c r="V177" s="1"/>
      <c r="W177" s="1"/>
      <c r="X177" s="1"/>
      <c r="Y177" s="1"/>
      <c r="Z177" s="1"/>
      <c r="AA177" s="1" t="s">
        <v>2111</v>
      </c>
      <c r="AB177" s="1"/>
      <c r="AC177" s="39"/>
      <c r="AD177" s="40"/>
      <c r="AE177" s="1"/>
    </row>
    <row r="178" spans="1:32" ht="51.75" customHeight="1" x14ac:dyDescent="0.3">
      <c r="A178" s="1">
        <v>147</v>
      </c>
      <c r="B178" s="38">
        <v>7010</v>
      </c>
      <c r="C178" s="1" t="s">
        <v>2212</v>
      </c>
      <c r="D178" s="43" t="s">
        <v>1565</v>
      </c>
      <c r="E178" s="1" t="s">
        <v>1726</v>
      </c>
      <c r="F178" s="1" t="s">
        <v>2103</v>
      </c>
      <c r="G178" s="1" t="s">
        <v>2112</v>
      </c>
      <c r="H178" s="1" t="s">
        <v>1729</v>
      </c>
      <c r="I178" s="12" t="s">
        <v>2108</v>
      </c>
      <c r="J178" s="1" t="s">
        <v>2109</v>
      </c>
      <c r="K178" s="41">
        <v>1000000</v>
      </c>
      <c r="L178" s="12">
        <f t="shared" si="2"/>
        <v>0</v>
      </c>
      <c r="M178" s="1" t="s">
        <v>1654</v>
      </c>
      <c r="N178" s="1" t="s">
        <v>2105</v>
      </c>
      <c r="O178" s="1" t="s">
        <v>1754</v>
      </c>
      <c r="P178" s="1"/>
      <c r="Q178" s="1"/>
      <c r="R178" s="1"/>
      <c r="S178" s="1"/>
      <c r="T178" s="1"/>
      <c r="U178" s="1"/>
      <c r="V178" s="1"/>
      <c r="W178" s="1"/>
      <c r="X178" s="1"/>
      <c r="Y178" s="1"/>
      <c r="Z178" s="1"/>
      <c r="AA178" s="1"/>
      <c r="AB178" s="1"/>
      <c r="AC178" s="39"/>
      <c r="AD178" s="40"/>
      <c r="AE178" s="1"/>
    </row>
    <row r="179" spans="1:32" ht="51.75" customHeight="1" x14ac:dyDescent="0.3">
      <c r="A179" s="1">
        <v>148</v>
      </c>
      <c r="B179" s="38">
        <v>7011</v>
      </c>
      <c r="C179" s="1" t="s">
        <v>2212</v>
      </c>
      <c r="D179" s="43" t="s">
        <v>1565</v>
      </c>
      <c r="E179" s="1" t="s">
        <v>1726</v>
      </c>
      <c r="F179" s="1" t="s">
        <v>2103</v>
      </c>
      <c r="G179" s="1" t="s">
        <v>2113</v>
      </c>
      <c r="H179" s="1" t="s">
        <v>2217</v>
      </c>
      <c r="I179" s="12" t="s">
        <v>2108</v>
      </c>
      <c r="J179" s="1" t="s">
        <v>2109</v>
      </c>
      <c r="K179" s="41">
        <v>1000000</v>
      </c>
      <c r="L179" s="12">
        <f t="shared" si="2"/>
        <v>0</v>
      </c>
      <c r="M179" s="1"/>
      <c r="N179" s="1"/>
      <c r="O179" s="1"/>
      <c r="P179" s="1"/>
      <c r="Q179" s="1"/>
      <c r="R179" s="1"/>
      <c r="S179" s="1"/>
      <c r="T179" s="1"/>
      <c r="U179" s="1"/>
      <c r="V179" s="1"/>
      <c r="W179" s="1"/>
      <c r="X179" s="1"/>
      <c r="Y179" s="1"/>
      <c r="Z179" s="1"/>
      <c r="AA179" s="1"/>
      <c r="AB179" s="1"/>
      <c r="AC179" s="39"/>
      <c r="AD179" s="40"/>
      <c r="AE179" s="1"/>
    </row>
    <row r="180" spans="1:32" ht="51.75" customHeight="1" x14ac:dyDescent="0.3">
      <c r="A180" s="1">
        <v>149</v>
      </c>
      <c r="B180" s="38">
        <v>7012</v>
      </c>
      <c r="C180" s="1" t="s">
        <v>2212</v>
      </c>
      <c r="D180" s="43" t="s">
        <v>1565</v>
      </c>
      <c r="E180" s="1" t="s">
        <v>2064</v>
      </c>
      <c r="F180" s="1" t="s">
        <v>2114</v>
      </c>
      <c r="G180" s="1" t="s">
        <v>2115</v>
      </c>
      <c r="H180" s="1" t="s">
        <v>2217</v>
      </c>
      <c r="I180" s="12" t="s">
        <v>2108</v>
      </c>
      <c r="J180" s="1" t="s">
        <v>2109</v>
      </c>
      <c r="K180" s="41">
        <v>4000000</v>
      </c>
      <c r="L180" s="12">
        <f t="shared" si="2"/>
        <v>0</v>
      </c>
      <c r="M180" s="1"/>
      <c r="N180" s="1"/>
      <c r="O180" s="1"/>
      <c r="P180" s="1"/>
      <c r="Q180" s="1"/>
      <c r="R180" s="1"/>
      <c r="S180" s="1"/>
      <c r="T180" s="1"/>
      <c r="U180" s="1"/>
      <c r="V180" s="1"/>
      <c r="W180" s="1"/>
      <c r="X180" s="1"/>
      <c r="Y180" s="1"/>
      <c r="Z180" s="1"/>
      <c r="AA180" s="1" t="s">
        <v>2116</v>
      </c>
      <c r="AB180" s="1"/>
      <c r="AC180" s="39"/>
      <c r="AD180" s="40"/>
      <c r="AE180" s="1"/>
    </row>
    <row r="181" spans="1:32" ht="51.75" customHeight="1" x14ac:dyDescent="0.3">
      <c r="A181" s="1">
        <v>150</v>
      </c>
      <c r="B181" s="38">
        <v>2001</v>
      </c>
      <c r="C181" s="1" t="s">
        <v>2212</v>
      </c>
      <c r="D181" s="1" t="s">
        <v>2117</v>
      </c>
      <c r="E181" s="1" t="s">
        <v>2118</v>
      </c>
      <c r="F181" s="1" t="s">
        <v>2236</v>
      </c>
      <c r="G181" s="1" t="s">
        <v>2119</v>
      </c>
      <c r="H181" s="1" t="s">
        <v>2248</v>
      </c>
      <c r="I181" s="12" t="s">
        <v>2120</v>
      </c>
      <c r="J181" s="1" t="s">
        <v>2121</v>
      </c>
      <c r="K181" s="41">
        <v>15000000</v>
      </c>
      <c r="L181" s="12">
        <f t="shared" si="2"/>
        <v>0</v>
      </c>
      <c r="M181" s="1" t="s">
        <v>2239</v>
      </c>
      <c r="N181" s="1" t="s">
        <v>1758</v>
      </c>
      <c r="O181" s="1" t="s">
        <v>2221</v>
      </c>
      <c r="P181" s="1" t="s">
        <v>2122</v>
      </c>
      <c r="Q181" s="1"/>
      <c r="R181" s="1" t="s">
        <v>2239</v>
      </c>
      <c r="S181" s="1" t="s">
        <v>2123</v>
      </c>
      <c r="T181" s="1" t="s">
        <v>2221</v>
      </c>
      <c r="U181" s="1" t="s">
        <v>2124</v>
      </c>
      <c r="V181" s="1"/>
      <c r="W181" s="1"/>
      <c r="X181" s="1" t="s">
        <v>2224</v>
      </c>
      <c r="Y181" s="1"/>
      <c r="Z181" s="1" t="s">
        <v>2125</v>
      </c>
      <c r="AA181" s="3"/>
      <c r="AB181" s="1"/>
      <c r="AC181" s="39">
        <v>0</v>
      </c>
      <c r="AD181" s="40" t="s">
        <v>2245</v>
      </c>
      <c r="AE181" s="1"/>
    </row>
    <row r="182" spans="1:32" ht="51.75" customHeight="1" x14ac:dyDescent="0.3">
      <c r="A182" s="1">
        <v>151</v>
      </c>
      <c r="B182" s="38">
        <v>2002</v>
      </c>
      <c r="C182" s="1" t="s">
        <v>2212</v>
      </c>
      <c r="D182" s="1" t="s">
        <v>2117</v>
      </c>
      <c r="E182" s="1" t="s">
        <v>2118</v>
      </c>
      <c r="F182" s="1" t="s">
        <v>2126</v>
      </c>
      <c r="G182" s="1" t="s">
        <v>2127</v>
      </c>
      <c r="H182" s="1" t="s">
        <v>2217</v>
      </c>
      <c r="I182" s="12" t="s">
        <v>2128</v>
      </c>
      <c r="J182" s="1" t="s">
        <v>2129</v>
      </c>
      <c r="K182" s="41">
        <v>600000</v>
      </c>
      <c r="L182" s="12">
        <f t="shared" si="2"/>
        <v>0</v>
      </c>
      <c r="M182" s="1" t="s">
        <v>2130</v>
      </c>
      <c r="N182" s="1" t="s">
        <v>2131</v>
      </c>
      <c r="O182" s="1" t="s">
        <v>2221</v>
      </c>
      <c r="P182" s="1" t="s">
        <v>2132</v>
      </c>
      <c r="Q182" s="1"/>
      <c r="R182" s="1" t="s">
        <v>2130</v>
      </c>
      <c r="S182" s="1" t="s">
        <v>2131</v>
      </c>
      <c r="T182" s="1" t="s">
        <v>2221</v>
      </c>
      <c r="U182" s="1" t="s">
        <v>2242</v>
      </c>
      <c r="V182" s="1"/>
      <c r="W182" s="1"/>
      <c r="X182" s="1" t="s">
        <v>2281</v>
      </c>
      <c r="Y182" s="1"/>
      <c r="Z182" s="1" t="s">
        <v>2125</v>
      </c>
      <c r="AA182" s="3"/>
      <c r="AB182" s="1"/>
      <c r="AC182" s="39">
        <v>0</v>
      </c>
      <c r="AD182" s="40" t="s">
        <v>2133</v>
      </c>
      <c r="AE182" s="1"/>
    </row>
    <row r="183" spans="1:32" ht="51.75" customHeight="1" x14ac:dyDescent="0.3">
      <c r="A183" s="1">
        <v>152</v>
      </c>
      <c r="B183" s="38">
        <v>2003</v>
      </c>
      <c r="C183" s="1" t="s">
        <v>2212</v>
      </c>
      <c r="D183" s="1" t="s">
        <v>2117</v>
      </c>
      <c r="E183" s="1" t="s">
        <v>2070</v>
      </c>
      <c r="F183" s="1" t="s">
        <v>2134</v>
      </c>
      <c r="G183" s="1" t="s">
        <v>1786</v>
      </c>
      <c r="H183" s="1" t="s">
        <v>2217</v>
      </c>
      <c r="I183" s="12" t="s">
        <v>2128</v>
      </c>
      <c r="J183" s="1" t="s">
        <v>1787</v>
      </c>
      <c r="K183" s="41">
        <v>11000000</v>
      </c>
      <c r="L183" s="41">
        <v>11000000</v>
      </c>
      <c r="M183" s="1" t="s">
        <v>1654</v>
      </c>
      <c r="N183" s="1" t="s">
        <v>2266</v>
      </c>
      <c r="O183" s="1" t="s">
        <v>2221</v>
      </c>
      <c r="P183" s="1" t="s">
        <v>2132</v>
      </c>
      <c r="Q183" s="1"/>
      <c r="R183" s="1" t="s">
        <v>1654</v>
      </c>
      <c r="S183" s="1" t="s">
        <v>2266</v>
      </c>
      <c r="T183" s="1" t="s">
        <v>2221</v>
      </c>
      <c r="U183" s="1" t="s">
        <v>2132</v>
      </c>
      <c r="V183" s="1"/>
      <c r="W183" s="1"/>
      <c r="X183" s="1"/>
      <c r="Y183" s="1"/>
      <c r="Z183" s="1" t="s">
        <v>2125</v>
      </c>
      <c r="AA183" s="5" t="s">
        <v>2300</v>
      </c>
      <c r="AB183" s="3"/>
      <c r="AC183" s="39">
        <v>1</v>
      </c>
      <c r="AD183" s="40" t="s">
        <v>2133</v>
      </c>
      <c r="AE183" s="1"/>
      <c r="AF183" s="56" t="s">
        <v>11</v>
      </c>
    </row>
    <row r="184" spans="1:32" ht="51.75" customHeight="1" x14ac:dyDescent="0.3">
      <c r="A184" s="1">
        <v>153</v>
      </c>
      <c r="B184" s="38">
        <v>2004</v>
      </c>
      <c r="C184" s="1" t="s">
        <v>2212</v>
      </c>
      <c r="D184" s="1" t="s">
        <v>2117</v>
      </c>
      <c r="E184" s="1" t="s">
        <v>2118</v>
      </c>
      <c r="F184" s="1" t="s">
        <v>2258</v>
      </c>
      <c r="G184" s="1" t="s">
        <v>1788</v>
      </c>
      <c r="H184" s="1" t="s">
        <v>2217</v>
      </c>
      <c r="I184" s="12" t="s">
        <v>2120</v>
      </c>
      <c r="J184" s="1" t="s">
        <v>2121</v>
      </c>
      <c r="K184" s="41">
        <v>600000</v>
      </c>
      <c r="L184" s="12">
        <f t="shared" ref="L184:L190" si="3">K184*AC184</f>
        <v>0</v>
      </c>
      <c r="M184" s="1" t="s">
        <v>2239</v>
      </c>
      <c r="N184" s="1"/>
      <c r="O184" s="1" t="s">
        <v>2221</v>
      </c>
      <c r="P184" s="1" t="s">
        <v>1789</v>
      </c>
      <c r="Q184" s="1"/>
      <c r="R184" s="1" t="s">
        <v>2239</v>
      </c>
      <c r="S184" s="1"/>
      <c r="T184" s="1" t="s">
        <v>1754</v>
      </c>
      <c r="U184" s="1" t="s">
        <v>1789</v>
      </c>
      <c r="V184" s="1"/>
      <c r="W184" s="1"/>
      <c r="X184" s="1" t="s">
        <v>1790</v>
      </c>
      <c r="Y184" s="1"/>
      <c r="Z184" s="1" t="s">
        <v>2125</v>
      </c>
      <c r="AA184" s="1" t="s">
        <v>1791</v>
      </c>
      <c r="AB184" s="1"/>
      <c r="AC184" s="39">
        <v>0</v>
      </c>
      <c r="AD184" s="40" t="s">
        <v>2263</v>
      </c>
      <c r="AE184" s="1"/>
    </row>
    <row r="185" spans="1:32" ht="51.75" customHeight="1" x14ac:dyDescent="0.3">
      <c r="A185" s="1">
        <v>154</v>
      </c>
      <c r="B185" s="38">
        <v>2005</v>
      </c>
      <c r="C185" s="1" t="s">
        <v>2188</v>
      </c>
      <c r="D185" s="1" t="s">
        <v>2117</v>
      </c>
      <c r="E185" s="1" t="s">
        <v>2118</v>
      </c>
      <c r="F185" s="1" t="s">
        <v>1559</v>
      </c>
      <c r="G185" s="1" t="s">
        <v>1792</v>
      </c>
      <c r="H185" s="1" t="s">
        <v>2248</v>
      </c>
      <c r="I185" s="12" t="s">
        <v>2120</v>
      </c>
      <c r="J185" s="1" t="s">
        <v>2121</v>
      </c>
      <c r="K185" s="41">
        <v>550000</v>
      </c>
      <c r="L185" s="12">
        <f t="shared" si="3"/>
        <v>0</v>
      </c>
      <c r="M185" s="1" t="s">
        <v>2239</v>
      </c>
      <c r="N185" s="1" t="s">
        <v>2266</v>
      </c>
      <c r="O185" s="1" t="s">
        <v>2253</v>
      </c>
      <c r="P185" s="1" t="s">
        <v>1793</v>
      </c>
      <c r="Q185" s="1"/>
      <c r="R185" s="1"/>
      <c r="S185" s="1"/>
      <c r="T185" s="1"/>
      <c r="U185" s="1"/>
      <c r="V185" s="1"/>
      <c r="W185" s="1"/>
      <c r="X185" s="1"/>
      <c r="Y185" s="1"/>
      <c r="Z185" s="1"/>
      <c r="AA185" s="27"/>
      <c r="AB185" s="1"/>
      <c r="AC185" s="39">
        <v>0</v>
      </c>
      <c r="AD185" s="40" t="s">
        <v>2269</v>
      </c>
      <c r="AE185" s="1"/>
    </row>
    <row r="186" spans="1:32" ht="51.75" customHeight="1" x14ac:dyDescent="0.3">
      <c r="A186" s="1">
        <v>155</v>
      </c>
      <c r="B186" s="38">
        <v>2006</v>
      </c>
      <c r="C186" s="1" t="s">
        <v>2212</v>
      </c>
      <c r="D186" s="1" t="s">
        <v>2117</v>
      </c>
      <c r="E186" s="1" t="s">
        <v>2118</v>
      </c>
      <c r="F186" s="1" t="s">
        <v>2134</v>
      </c>
      <c r="G186" s="1" t="s">
        <v>1794</v>
      </c>
      <c r="H186" s="1" t="s">
        <v>2217</v>
      </c>
      <c r="I186" s="12" t="s">
        <v>1795</v>
      </c>
      <c r="J186" s="1" t="s">
        <v>1796</v>
      </c>
      <c r="K186" s="41">
        <v>20000</v>
      </c>
      <c r="L186" s="12">
        <f t="shared" si="3"/>
        <v>0</v>
      </c>
      <c r="M186" s="1" t="s">
        <v>2239</v>
      </c>
      <c r="N186" s="1" t="s">
        <v>2240</v>
      </c>
      <c r="O186" s="1" t="s">
        <v>1754</v>
      </c>
      <c r="P186" s="1"/>
      <c r="Q186" s="1"/>
      <c r="R186" s="1" t="s">
        <v>2239</v>
      </c>
      <c r="S186" s="1" t="s">
        <v>2240</v>
      </c>
      <c r="T186" s="1" t="s">
        <v>1754</v>
      </c>
      <c r="U186" s="1"/>
      <c r="V186" s="1"/>
      <c r="W186" s="1"/>
      <c r="X186" s="1"/>
      <c r="Y186" s="1"/>
      <c r="Z186" s="1"/>
      <c r="AA186" s="1" t="s">
        <v>1797</v>
      </c>
      <c r="AB186" s="1"/>
      <c r="AC186" s="39">
        <v>0</v>
      </c>
      <c r="AD186" s="40" t="s">
        <v>1798</v>
      </c>
      <c r="AE186" s="1"/>
    </row>
    <row r="187" spans="1:32" ht="51.75" customHeight="1" x14ac:dyDescent="0.3">
      <c r="A187" s="1">
        <v>156</v>
      </c>
      <c r="B187" s="38">
        <v>2007</v>
      </c>
      <c r="C187" s="1" t="s">
        <v>2212</v>
      </c>
      <c r="D187" s="1" t="s">
        <v>2117</v>
      </c>
      <c r="E187" s="1" t="s">
        <v>2118</v>
      </c>
      <c r="F187" s="1" t="s">
        <v>2134</v>
      </c>
      <c r="G187" s="1" t="s">
        <v>1799</v>
      </c>
      <c r="H187" s="1" t="s">
        <v>2217</v>
      </c>
      <c r="I187" s="12" t="s">
        <v>1795</v>
      </c>
      <c r="J187" s="1" t="s">
        <v>1796</v>
      </c>
      <c r="K187" s="41">
        <v>20000</v>
      </c>
      <c r="L187" s="12">
        <f t="shared" si="3"/>
        <v>0</v>
      </c>
      <c r="M187" s="1" t="s">
        <v>2239</v>
      </c>
      <c r="N187" s="1" t="s">
        <v>2240</v>
      </c>
      <c r="O187" s="1" t="s">
        <v>1754</v>
      </c>
      <c r="P187" s="1"/>
      <c r="Q187" s="1"/>
      <c r="R187" s="1" t="s">
        <v>2239</v>
      </c>
      <c r="S187" s="1" t="s">
        <v>2240</v>
      </c>
      <c r="T187" s="1" t="s">
        <v>1754</v>
      </c>
      <c r="U187" s="1"/>
      <c r="V187" s="1"/>
      <c r="W187" s="1"/>
      <c r="X187" s="1"/>
      <c r="Y187" s="1"/>
      <c r="Z187" s="1"/>
      <c r="AA187" s="1" t="s">
        <v>2152</v>
      </c>
      <c r="AB187" s="1"/>
      <c r="AC187" s="39">
        <v>0</v>
      </c>
      <c r="AD187" s="40" t="s">
        <v>2153</v>
      </c>
      <c r="AE187" s="1"/>
    </row>
    <row r="188" spans="1:32" ht="51.75" customHeight="1" x14ac:dyDescent="0.3">
      <c r="A188" s="1">
        <v>157</v>
      </c>
      <c r="B188" s="38">
        <v>2008</v>
      </c>
      <c r="C188" s="1" t="s">
        <v>2212</v>
      </c>
      <c r="D188" s="1" t="s">
        <v>2117</v>
      </c>
      <c r="E188" s="1" t="s">
        <v>2118</v>
      </c>
      <c r="F188" s="1" t="s">
        <v>2134</v>
      </c>
      <c r="G188" s="1" t="s">
        <v>2154</v>
      </c>
      <c r="H188" s="1" t="s">
        <v>2217</v>
      </c>
      <c r="I188" s="12" t="s">
        <v>1795</v>
      </c>
      <c r="J188" s="1" t="s">
        <v>1796</v>
      </c>
      <c r="K188" s="41">
        <v>2000000</v>
      </c>
      <c r="L188" s="12">
        <f t="shared" si="3"/>
        <v>0</v>
      </c>
      <c r="M188" s="1"/>
      <c r="N188" s="1" t="s">
        <v>2240</v>
      </c>
      <c r="O188" s="1" t="s">
        <v>1754</v>
      </c>
      <c r="P188" s="1"/>
      <c r="Q188" s="1"/>
      <c r="R188" s="1"/>
      <c r="S188" s="1" t="s">
        <v>2240</v>
      </c>
      <c r="T188" s="1" t="s">
        <v>1754</v>
      </c>
      <c r="U188" s="1"/>
      <c r="V188" s="1"/>
      <c r="W188" s="1"/>
      <c r="X188" s="1"/>
      <c r="Y188" s="1"/>
      <c r="Z188" s="1"/>
      <c r="AA188" s="1" t="s">
        <v>2155</v>
      </c>
      <c r="AB188" s="1"/>
      <c r="AC188" s="39">
        <v>0</v>
      </c>
      <c r="AD188" s="40" t="s">
        <v>2156</v>
      </c>
      <c r="AE188" s="1"/>
    </row>
    <row r="189" spans="1:32" ht="51.75" customHeight="1" x14ac:dyDescent="0.3">
      <c r="A189" s="1">
        <v>158</v>
      </c>
      <c r="B189" s="38">
        <v>2009</v>
      </c>
      <c r="C189" s="1" t="s">
        <v>2212</v>
      </c>
      <c r="D189" s="1" t="s">
        <v>2117</v>
      </c>
      <c r="E189" s="1" t="s">
        <v>2118</v>
      </c>
      <c r="F189" s="1" t="s">
        <v>2134</v>
      </c>
      <c r="G189" s="1" t="s">
        <v>2157</v>
      </c>
      <c r="H189" s="1" t="s">
        <v>2217</v>
      </c>
      <c r="I189" s="12" t="s">
        <v>1795</v>
      </c>
      <c r="J189" s="1" t="s">
        <v>1796</v>
      </c>
      <c r="K189" s="41">
        <v>400000</v>
      </c>
      <c r="L189" s="12">
        <f t="shared" si="3"/>
        <v>0</v>
      </c>
      <c r="M189" s="1"/>
      <c r="N189" s="1" t="s">
        <v>2240</v>
      </c>
      <c r="O189" s="1" t="s">
        <v>1754</v>
      </c>
      <c r="P189" s="1"/>
      <c r="Q189" s="1"/>
      <c r="R189" s="1"/>
      <c r="S189" s="1"/>
      <c r="T189" s="1"/>
      <c r="U189" s="1"/>
      <c r="V189" s="1"/>
      <c r="W189" s="1"/>
      <c r="X189" s="1"/>
      <c r="Y189" s="1"/>
      <c r="Z189" s="1"/>
      <c r="AA189" s="1" t="s">
        <v>2158</v>
      </c>
      <c r="AB189" s="1"/>
      <c r="AC189" s="39">
        <v>0</v>
      </c>
      <c r="AD189" s="40" t="s">
        <v>2156</v>
      </c>
      <c r="AE189" s="1"/>
    </row>
    <row r="190" spans="1:32" ht="51.75" customHeight="1" x14ac:dyDescent="0.3">
      <c r="A190" s="1">
        <v>159</v>
      </c>
      <c r="B190" s="38">
        <v>2010</v>
      </c>
      <c r="C190" s="1" t="s">
        <v>2188</v>
      </c>
      <c r="D190" s="1" t="s">
        <v>2117</v>
      </c>
      <c r="E190" s="1" t="s">
        <v>2118</v>
      </c>
      <c r="F190" s="1" t="s">
        <v>2236</v>
      </c>
      <c r="G190" s="1" t="s">
        <v>2159</v>
      </c>
      <c r="H190" s="1" t="s">
        <v>2217</v>
      </c>
      <c r="I190" s="12" t="s">
        <v>1795</v>
      </c>
      <c r="J190" s="1" t="s">
        <v>2160</v>
      </c>
      <c r="K190" s="41">
        <v>900000</v>
      </c>
      <c r="L190" s="12">
        <f t="shared" si="3"/>
        <v>0</v>
      </c>
      <c r="M190" s="48" t="s">
        <v>2239</v>
      </c>
      <c r="N190" s="48" t="s">
        <v>2240</v>
      </c>
      <c r="O190" s="48" t="s">
        <v>1754</v>
      </c>
      <c r="P190" s="1"/>
      <c r="Q190" s="1"/>
      <c r="R190" s="1"/>
      <c r="S190" s="1"/>
      <c r="T190" s="1"/>
      <c r="U190" s="1"/>
      <c r="V190" s="1"/>
      <c r="W190" s="1"/>
      <c r="X190" s="1"/>
      <c r="Y190" s="1"/>
      <c r="Z190" s="1"/>
      <c r="AA190" s="48"/>
      <c r="AB190" s="1"/>
      <c r="AC190" s="49">
        <v>0</v>
      </c>
      <c r="AD190" s="40" t="s">
        <v>2245</v>
      </c>
      <c r="AE190" s="1"/>
    </row>
    <row r="191" spans="1:32" ht="14.25" customHeight="1" x14ac:dyDescent="0.3">
      <c r="A191" s="1"/>
      <c r="B191" s="1"/>
      <c r="C191" s="1"/>
      <c r="D191" s="1"/>
      <c r="E191" s="1"/>
      <c r="F191" s="1"/>
      <c r="G191" s="1"/>
      <c r="H191" s="1"/>
      <c r="I191" s="12"/>
      <c r="J191" s="1"/>
      <c r="K191" s="1"/>
      <c r="L191" s="1"/>
      <c r="M191" s="1"/>
      <c r="N191" s="1"/>
      <c r="O191" s="1"/>
      <c r="P191" s="1"/>
      <c r="Q191" s="1"/>
      <c r="R191" s="1"/>
      <c r="S191" s="1"/>
      <c r="T191" s="1"/>
      <c r="U191" s="1"/>
      <c r="V191" s="1"/>
      <c r="W191" s="1"/>
      <c r="X191" s="1"/>
      <c r="Y191" s="1"/>
      <c r="Z191" s="1"/>
      <c r="AA191" s="1"/>
      <c r="AB191" s="1"/>
      <c r="AC191" s="12"/>
      <c r="AD191" s="1"/>
      <c r="AE191" s="1"/>
    </row>
    <row r="192" spans="1:32" ht="14.25" customHeight="1" x14ac:dyDescent="0.3">
      <c r="A192" s="1"/>
      <c r="B192" s="1"/>
      <c r="C192" s="1"/>
      <c r="D192" s="1"/>
      <c r="E192" s="1"/>
      <c r="F192" s="1"/>
      <c r="G192" s="1"/>
      <c r="H192" s="1"/>
      <c r="I192" s="12"/>
      <c r="J192" s="1"/>
      <c r="K192" s="1"/>
      <c r="L192" s="1"/>
      <c r="M192" s="1"/>
      <c r="N192" s="1"/>
      <c r="O192" s="1"/>
      <c r="P192" s="1"/>
      <c r="Q192" s="1"/>
      <c r="R192" s="1"/>
      <c r="S192" s="1"/>
      <c r="T192" s="1"/>
      <c r="U192" s="1"/>
      <c r="V192" s="1"/>
      <c r="W192" s="1"/>
      <c r="X192" s="1"/>
      <c r="Y192" s="1"/>
      <c r="Z192" s="1"/>
      <c r="AA192" s="1"/>
      <c r="AB192" s="1"/>
      <c r="AC192" s="12"/>
      <c r="AD192" s="1"/>
      <c r="AE192" s="1"/>
    </row>
    <row r="193" spans="1:31" ht="14.25" customHeight="1" x14ac:dyDescent="0.3">
      <c r="A193" s="1"/>
      <c r="B193" s="1"/>
      <c r="C193" s="1"/>
      <c r="D193" s="1"/>
      <c r="E193" s="1"/>
      <c r="F193" s="1"/>
      <c r="G193" s="1"/>
      <c r="H193" s="1"/>
      <c r="I193" s="12"/>
      <c r="J193" s="1"/>
      <c r="K193" s="1"/>
      <c r="L193" s="1"/>
      <c r="M193" s="1"/>
      <c r="N193" s="1"/>
      <c r="O193" s="1"/>
      <c r="P193" s="1"/>
      <c r="Q193" s="1"/>
      <c r="R193" s="1"/>
      <c r="S193" s="1"/>
      <c r="T193" s="1"/>
      <c r="U193" s="1"/>
      <c r="V193" s="1"/>
      <c r="W193" s="1"/>
      <c r="X193" s="1"/>
      <c r="Y193" s="1"/>
      <c r="Z193" s="1"/>
      <c r="AA193" s="1"/>
      <c r="AB193" s="1"/>
      <c r="AC193" s="12"/>
      <c r="AD193" s="1"/>
      <c r="AE193" s="1"/>
    </row>
    <row r="194" spans="1:31" ht="14.25" customHeight="1" x14ac:dyDescent="0.3">
      <c r="A194" s="1"/>
      <c r="B194" s="1"/>
      <c r="C194" s="1"/>
      <c r="D194" s="1"/>
      <c r="E194" s="1"/>
      <c r="F194" s="1"/>
      <c r="G194" s="1"/>
      <c r="H194" s="1"/>
      <c r="I194" s="12"/>
      <c r="J194" s="1"/>
      <c r="K194" s="1"/>
      <c r="L194" s="1"/>
      <c r="M194" s="1"/>
      <c r="N194" s="1"/>
      <c r="O194" s="1"/>
      <c r="P194" s="1"/>
      <c r="Q194" s="1"/>
      <c r="R194" s="1"/>
      <c r="S194" s="1"/>
      <c r="T194" s="1"/>
      <c r="U194" s="1"/>
      <c r="V194" s="1"/>
      <c r="W194" s="1"/>
      <c r="X194" s="1"/>
      <c r="Y194" s="1"/>
      <c r="Z194" s="1"/>
      <c r="AA194" s="1"/>
      <c r="AB194" s="1"/>
      <c r="AC194" s="12"/>
      <c r="AD194" s="1"/>
      <c r="AE194" s="1"/>
    </row>
    <row r="195" spans="1:31" ht="14.25" customHeight="1" x14ac:dyDescent="0.3">
      <c r="A195" s="1"/>
      <c r="B195" s="1"/>
      <c r="C195" s="1"/>
      <c r="D195" s="1"/>
      <c r="E195" s="1"/>
      <c r="F195" s="1"/>
      <c r="G195" s="1"/>
      <c r="H195" s="1"/>
      <c r="I195" s="12"/>
      <c r="J195" s="1"/>
      <c r="K195" s="1"/>
      <c r="L195" s="1"/>
      <c r="M195" s="1"/>
      <c r="N195" s="1"/>
      <c r="O195" s="1"/>
      <c r="P195" s="1"/>
      <c r="Q195" s="1"/>
      <c r="R195" s="1"/>
      <c r="S195" s="1"/>
      <c r="T195" s="1"/>
      <c r="U195" s="1"/>
      <c r="V195" s="1"/>
      <c r="W195" s="1"/>
      <c r="X195" s="1"/>
      <c r="Y195" s="1"/>
      <c r="Z195" s="1"/>
      <c r="AA195" s="1"/>
      <c r="AB195" s="1"/>
      <c r="AC195" s="12"/>
      <c r="AD195" s="1"/>
      <c r="AE195" s="1"/>
    </row>
    <row r="196" spans="1:31" ht="14.25" customHeight="1" x14ac:dyDescent="0.3">
      <c r="A196" s="1"/>
      <c r="B196" s="1"/>
      <c r="C196" s="1"/>
      <c r="D196" s="1"/>
      <c r="E196" s="1"/>
      <c r="F196" s="1"/>
      <c r="G196" s="1"/>
      <c r="H196" s="1"/>
      <c r="I196" s="12"/>
      <c r="J196" s="1"/>
      <c r="K196" s="1"/>
      <c r="L196" s="1"/>
      <c r="M196" s="1"/>
      <c r="N196" s="1"/>
      <c r="O196" s="1"/>
      <c r="P196" s="1"/>
      <c r="Q196" s="1"/>
      <c r="R196" s="1"/>
      <c r="S196" s="1"/>
      <c r="T196" s="1"/>
      <c r="U196" s="1"/>
      <c r="V196" s="1"/>
      <c r="W196" s="1"/>
      <c r="X196" s="1"/>
      <c r="Y196" s="1"/>
      <c r="Z196" s="1"/>
      <c r="AA196" s="1"/>
      <c r="AB196" s="1"/>
      <c r="AC196" s="12"/>
      <c r="AD196" s="1"/>
      <c r="AE196" s="1"/>
    </row>
    <row r="197" spans="1:31" ht="14.25" customHeight="1" x14ac:dyDescent="0.3">
      <c r="A197" s="1"/>
      <c r="B197" s="1"/>
      <c r="C197" s="1"/>
      <c r="D197" s="1"/>
      <c r="E197" s="1"/>
      <c r="F197" s="1"/>
      <c r="G197" s="1"/>
      <c r="H197" s="1"/>
      <c r="I197" s="12"/>
      <c r="J197" s="1"/>
      <c r="K197" s="1"/>
      <c r="L197" s="1"/>
      <c r="M197" s="1"/>
      <c r="N197" s="1"/>
      <c r="O197" s="1"/>
      <c r="P197" s="1"/>
      <c r="Q197" s="1"/>
      <c r="R197" s="1"/>
      <c r="S197" s="1"/>
      <c r="T197" s="1"/>
      <c r="U197" s="1"/>
      <c r="V197" s="1"/>
      <c r="W197" s="1"/>
      <c r="X197" s="1"/>
      <c r="Y197" s="1"/>
      <c r="Z197" s="1"/>
      <c r="AA197" s="1"/>
      <c r="AB197" s="1"/>
      <c r="AC197" s="12"/>
      <c r="AD197" s="1"/>
      <c r="AE197" s="1"/>
    </row>
    <row r="198" spans="1:31" ht="14.25" customHeight="1" x14ac:dyDescent="0.3">
      <c r="A198" s="1"/>
      <c r="B198" s="1"/>
      <c r="C198" s="1"/>
      <c r="D198" s="1"/>
      <c r="E198" s="1"/>
      <c r="F198" s="1"/>
      <c r="G198" s="1"/>
      <c r="H198" s="1"/>
      <c r="I198" s="12"/>
      <c r="J198" s="1"/>
      <c r="K198" s="1"/>
      <c r="L198" s="1"/>
      <c r="M198" s="1"/>
      <c r="N198" s="1"/>
      <c r="O198" s="1"/>
      <c r="P198" s="1"/>
      <c r="Q198" s="1"/>
      <c r="R198" s="1"/>
      <c r="S198" s="1"/>
      <c r="T198" s="1"/>
      <c r="U198" s="1"/>
      <c r="V198" s="1"/>
      <c r="W198" s="1"/>
      <c r="X198" s="1"/>
      <c r="Y198" s="1"/>
      <c r="Z198" s="1"/>
      <c r="AA198" s="1"/>
      <c r="AB198" s="1"/>
      <c r="AC198" s="12"/>
      <c r="AD198" s="1"/>
      <c r="AE198" s="1"/>
    </row>
    <row r="199" spans="1:31" ht="14.25" customHeight="1" x14ac:dyDescent="0.3">
      <c r="A199" s="1"/>
      <c r="B199" s="1"/>
      <c r="C199" s="1"/>
      <c r="D199" s="1"/>
      <c r="E199" s="1"/>
      <c r="F199" s="1"/>
      <c r="G199" s="1"/>
      <c r="H199" s="1"/>
      <c r="I199" s="12"/>
      <c r="J199" s="1"/>
      <c r="K199" s="1"/>
      <c r="L199" s="1"/>
      <c r="M199" s="1"/>
      <c r="N199" s="1"/>
      <c r="O199" s="1"/>
      <c r="P199" s="1"/>
      <c r="Q199" s="1"/>
      <c r="R199" s="1"/>
      <c r="S199" s="1"/>
      <c r="T199" s="1"/>
      <c r="U199" s="1"/>
      <c r="V199" s="1"/>
      <c r="W199" s="1"/>
      <c r="X199" s="1"/>
      <c r="Y199" s="1"/>
      <c r="Z199" s="1"/>
      <c r="AA199" s="1"/>
      <c r="AB199" s="1"/>
      <c r="AC199" s="12"/>
      <c r="AD199" s="1"/>
      <c r="AE199" s="1"/>
    </row>
    <row r="200" spans="1:31" ht="14.25" customHeight="1" x14ac:dyDescent="0.3">
      <c r="A200" s="1"/>
      <c r="B200" s="1"/>
      <c r="C200" s="1"/>
      <c r="D200" s="1"/>
      <c r="E200" s="1"/>
      <c r="F200" s="1"/>
      <c r="G200" s="1"/>
      <c r="H200" s="1"/>
      <c r="I200" s="12"/>
      <c r="J200" s="1"/>
      <c r="K200" s="1"/>
      <c r="L200" s="1"/>
      <c r="M200" s="1"/>
      <c r="N200" s="1"/>
      <c r="O200" s="1"/>
      <c r="P200" s="1"/>
      <c r="Q200" s="1"/>
      <c r="R200" s="1"/>
      <c r="S200" s="1"/>
      <c r="T200" s="1"/>
      <c r="U200" s="1"/>
      <c r="V200" s="1"/>
      <c r="W200" s="1"/>
      <c r="X200" s="1"/>
      <c r="Y200" s="1"/>
      <c r="Z200" s="1"/>
      <c r="AA200" s="1"/>
      <c r="AB200" s="1"/>
      <c r="AC200" s="12"/>
      <c r="AD200" s="1"/>
      <c r="AE200" s="1"/>
    </row>
    <row r="201" spans="1:31" ht="14.25" customHeight="1" x14ac:dyDescent="0.3">
      <c r="A201" s="1"/>
      <c r="B201" s="1"/>
      <c r="C201" s="1"/>
      <c r="D201" s="1"/>
      <c r="E201" s="1"/>
      <c r="F201" s="1"/>
      <c r="G201" s="1"/>
      <c r="H201" s="1"/>
      <c r="I201" s="12"/>
      <c r="J201" s="1"/>
      <c r="K201" s="1"/>
      <c r="L201" s="1"/>
      <c r="M201" s="1"/>
      <c r="N201" s="1"/>
      <c r="O201" s="1"/>
      <c r="P201" s="1"/>
      <c r="Q201" s="1"/>
      <c r="R201" s="1"/>
      <c r="S201" s="1"/>
      <c r="T201" s="1"/>
      <c r="U201" s="1"/>
      <c r="V201" s="1"/>
      <c r="W201" s="1"/>
      <c r="X201" s="1"/>
      <c r="Y201" s="1"/>
      <c r="Z201" s="1"/>
      <c r="AA201" s="1"/>
      <c r="AB201" s="1"/>
      <c r="AC201" s="12"/>
      <c r="AD201" s="1"/>
      <c r="AE201" s="1"/>
    </row>
    <row r="202" spans="1:31" ht="14.25" customHeight="1" x14ac:dyDescent="0.3">
      <c r="A202" s="1"/>
      <c r="B202" s="1"/>
      <c r="C202" s="1"/>
      <c r="D202" s="1"/>
      <c r="E202" s="1"/>
      <c r="F202" s="1"/>
      <c r="G202" s="1"/>
      <c r="H202" s="1"/>
      <c r="I202" s="12"/>
      <c r="J202" s="1"/>
      <c r="K202" s="1"/>
      <c r="L202" s="1"/>
      <c r="M202" s="1"/>
      <c r="N202" s="1"/>
      <c r="O202" s="1"/>
      <c r="P202" s="1"/>
      <c r="Q202" s="1"/>
      <c r="R202" s="1"/>
      <c r="S202" s="1"/>
      <c r="T202" s="1"/>
      <c r="U202" s="1"/>
      <c r="V202" s="1"/>
      <c r="W202" s="1"/>
      <c r="X202" s="1"/>
      <c r="Y202" s="1"/>
      <c r="Z202" s="1"/>
      <c r="AA202" s="1"/>
      <c r="AB202" s="1"/>
      <c r="AC202" s="12"/>
      <c r="AD202" s="1"/>
      <c r="AE202" s="1"/>
    </row>
    <row r="203" spans="1:31" ht="14.25" customHeight="1" x14ac:dyDescent="0.3">
      <c r="A203" s="1"/>
      <c r="B203" s="1"/>
      <c r="C203" s="1"/>
      <c r="D203" s="1"/>
      <c r="E203" s="1"/>
      <c r="F203" s="1"/>
      <c r="G203" s="1"/>
      <c r="H203" s="1"/>
      <c r="I203" s="12"/>
      <c r="J203" s="1"/>
      <c r="K203" s="1"/>
      <c r="L203" s="1"/>
      <c r="M203" s="1"/>
      <c r="N203" s="1"/>
      <c r="O203" s="1"/>
      <c r="P203" s="1"/>
      <c r="Q203" s="1"/>
      <c r="R203" s="1"/>
      <c r="S203" s="1"/>
      <c r="T203" s="1"/>
      <c r="U203" s="1"/>
      <c r="V203" s="1"/>
      <c r="W203" s="1"/>
      <c r="X203" s="1"/>
      <c r="Y203" s="1"/>
      <c r="Z203" s="1"/>
      <c r="AA203" s="1"/>
      <c r="AB203" s="1"/>
      <c r="AC203" s="12"/>
      <c r="AD203" s="1"/>
      <c r="AE203" s="1"/>
    </row>
    <row r="204" spans="1:31" ht="14.25" customHeight="1" x14ac:dyDescent="0.3">
      <c r="A204" s="1"/>
      <c r="B204" s="1"/>
      <c r="C204" s="1"/>
      <c r="D204" s="1"/>
      <c r="E204" s="1"/>
      <c r="F204" s="1"/>
      <c r="G204" s="1"/>
      <c r="H204" s="1"/>
      <c r="I204" s="12"/>
      <c r="J204" s="1"/>
      <c r="K204" s="1"/>
      <c r="L204" s="1"/>
      <c r="M204" s="1"/>
      <c r="N204" s="1"/>
      <c r="O204" s="1"/>
      <c r="P204" s="1"/>
      <c r="Q204" s="1"/>
      <c r="R204" s="1"/>
      <c r="S204" s="1"/>
      <c r="T204" s="1"/>
      <c r="U204" s="1"/>
      <c r="V204" s="1"/>
      <c r="W204" s="1"/>
      <c r="X204" s="1"/>
      <c r="Y204" s="1"/>
      <c r="Z204" s="1"/>
      <c r="AA204" s="1"/>
      <c r="AB204" s="1"/>
      <c r="AC204" s="12"/>
      <c r="AD204" s="1"/>
      <c r="AE204" s="1"/>
    </row>
    <row r="205" spans="1:31" ht="14.25" customHeight="1" x14ac:dyDescent="0.3">
      <c r="A205" s="1"/>
      <c r="B205" s="1"/>
      <c r="C205" s="1"/>
      <c r="D205" s="1"/>
      <c r="E205" s="1"/>
      <c r="F205" s="1"/>
      <c r="G205" s="1"/>
      <c r="H205" s="1"/>
      <c r="I205" s="12"/>
      <c r="J205" s="1"/>
      <c r="K205" s="1"/>
      <c r="L205" s="1"/>
      <c r="M205" s="1"/>
      <c r="N205" s="1"/>
      <c r="O205" s="1"/>
      <c r="P205" s="1"/>
      <c r="Q205" s="1"/>
      <c r="R205" s="1"/>
      <c r="S205" s="1"/>
      <c r="T205" s="1"/>
      <c r="U205" s="1"/>
      <c r="V205" s="1"/>
      <c r="W205" s="1"/>
      <c r="X205" s="1"/>
      <c r="Y205" s="1"/>
      <c r="Z205" s="1"/>
      <c r="AA205" s="1"/>
      <c r="AB205" s="1"/>
      <c r="AC205" s="12"/>
      <c r="AD205" s="1"/>
      <c r="AE205" s="1"/>
    </row>
    <row r="206" spans="1:31" ht="14.25" customHeight="1" x14ac:dyDescent="0.3">
      <c r="A206" s="1"/>
      <c r="B206" s="1"/>
      <c r="C206" s="1"/>
      <c r="D206" s="1"/>
      <c r="E206" s="1"/>
      <c r="F206" s="1"/>
      <c r="G206" s="1"/>
      <c r="H206" s="1"/>
      <c r="I206" s="12"/>
      <c r="J206" s="1"/>
      <c r="K206" s="1"/>
      <c r="L206" s="1"/>
      <c r="M206" s="1"/>
      <c r="N206" s="1"/>
      <c r="O206" s="1"/>
      <c r="P206" s="1"/>
      <c r="Q206" s="1"/>
      <c r="R206" s="1"/>
      <c r="S206" s="1"/>
      <c r="T206" s="1"/>
      <c r="U206" s="1"/>
      <c r="V206" s="1"/>
      <c r="W206" s="1"/>
      <c r="X206" s="1"/>
      <c r="Y206" s="1"/>
      <c r="Z206" s="1"/>
      <c r="AA206" s="1"/>
      <c r="AB206" s="1"/>
      <c r="AC206" s="12"/>
      <c r="AD206" s="1"/>
      <c r="AE206" s="1"/>
    </row>
    <row r="207" spans="1:31" ht="14.25" customHeight="1" x14ac:dyDescent="0.3">
      <c r="A207" s="1"/>
      <c r="B207" s="1"/>
      <c r="C207" s="1"/>
      <c r="D207" s="1"/>
      <c r="E207" s="1"/>
      <c r="F207" s="1"/>
      <c r="G207" s="1"/>
      <c r="H207" s="1"/>
      <c r="I207" s="12"/>
      <c r="J207" s="1"/>
      <c r="K207" s="1"/>
      <c r="L207" s="1"/>
      <c r="M207" s="1"/>
      <c r="N207" s="1"/>
      <c r="O207" s="1"/>
      <c r="P207" s="1"/>
      <c r="Q207" s="1"/>
      <c r="R207" s="1"/>
      <c r="S207" s="1"/>
      <c r="T207" s="1"/>
      <c r="U207" s="1"/>
      <c r="V207" s="1"/>
      <c r="W207" s="1"/>
      <c r="X207" s="1"/>
      <c r="Y207" s="1"/>
      <c r="Z207" s="1"/>
      <c r="AA207" s="1"/>
      <c r="AB207" s="1"/>
      <c r="AC207" s="12"/>
      <c r="AD207" s="1"/>
      <c r="AE207" s="1"/>
    </row>
    <row r="208" spans="1:31" ht="14.25" customHeight="1" x14ac:dyDescent="0.3">
      <c r="A208" s="1"/>
      <c r="B208" s="1"/>
      <c r="C208" s="1"/>
      <c r="D208" s="1"/>
      <c r="E208" s="1"/>
      <c r="F208" s="1"/>
      <c r="G208" s="1"/>
      <c r="H208" s="1"/>
      <c r="I208" s="12"/>
      <c r="J208" s="1"/>
      <c r="K208" s="1"/>
      <c r="L208" s="1"/>
      <c r="M208" s="1"/>
      <c r="N208" s="1"/>
      <c r="O208" s="1"/>
      <c r="P208" s="1"/>
      <c r="Q208" s="1"/>
      <c r="R208" s="1"/>
      <c r="S208" s="1"/>
      <c r="T208" s="1"/>
      <c r="U208" s="1"/>
      <c r="V208" s="1"/>
      <c r="W208" s="1"/>
      <c r="X208" s="1"/>
      <c r="Y208" s="1"/>
      <c r="Z208" s="1"/>
      <c r="AA208" s="1"/>
      <c r="AB208" s="1"/>
      <c r="AC208" s="12"/>
      <c r="AD208" s="1"/>
      <c r="AE208" s="1"/>
    </row>
    <row r="209" spans="1:31" ht="14.25" customHeight="1" x14ac:dyDescent="0.3">
      <c r="A209" s="1"/>
      <c r="B209" s="1"/>
      <c r="C209" s="1"/>
      <c r="D209" s="1"/>
      <c r="E209" s="1"/>
      <c r="F209" s="1"/>
      <c r="G209" s="1"/>
      <c r="H209" s="1"/>
      <c r="I209" s="12"/>
      <c r="J209" s="1"/>
      <c r="K209" s="1"/>
      <c r="L209" s="1"/>
      <c r="M209" s="1"/>
      <c r="N209" s="1"/>
      <c r="O209" s="1"/>
      <c r="P209" s="1"/>
      <c r="Q209" s="1"/>
      <c r="R209" s="1"/>
      <c r="S209" s="1"/>
      <c r="T209" s="1"/>
      <c r="U209" s="1"/>
      <c r="V209" s="1"/>
      <c r="W209" s="1"/>
      <c r="X209" s="1"/>
      <c r="Y209" s="1"/>
      <c r="Z209" s="1"/>
      <c r="AA209" s="1"/>
      <c r="AB209" s="1"/>
      <c r="AC209" s="12"/>
      <c r="AD209" s="1"/>
      <c r="AE209" s="1"/>
    </row>
    <row r="210" spans="1:31" ht="14.25" customHeight="1" x14ac:dyDescent="0.3">
      <c r="A210" s="1"/>
      <c r="B210" s="1"/>
      <c r="C210" s="1"/>
      <c r="D210" s="1"/>
      <c r="E210" s="1"/>
      <c r="F210" s="1"/>
      <c r="G210" s="1"/>
      <c r="H210" s="1"/>
      <c r="I210" s="12"/>
      <c r="J210" s="1"/>
      <c r="K210" s="1"/>
      <c r="L210" s="1"/>
      <c r="M210" s="1"/>
      <c r="N210" s="1"/>
      <c r="O210" s="1"/>
      <c r="P210" s="1"/>
      <c r="Q210" s="1"/>
      <c r="R210" s="1"/>
      <c r="S210" s="1"/>
      <c r="T210" s="1"/>
      <c r="U210" s="1"/>
      <c r="V210" s="1"/>
      <c r="W210" s="1"/>
      <c r="X210" s="1"/>
      <c r="Y210" s="1"/>
      <c r="Z210" s="1"/>
      <c r="AA210" s="1"/>
      <c r="AB210" s="1"/>
      <c r="AC210" s="12"/>
      <c r="AD210" s="1"/>
      <c r="AE210" s="1"/>
    </row>
    <row r="211" spans="1:31" ht="14.25" customHeight="1" x14ac:dyDescent="0.3">
      <c r="A211" s="1"/>
      <c r="B211" s="1"/>
      <c r="C211" s="1"/>
      <c r="D211" s="1"/>
      <c r="E211" s="1"/>
      <c r="F211" s="1"/>
      <c r="G211" s="1"/>
      <c r="H211" s="1"/>
      <c r="I211" s="12"/>
      <c r="J211" s="1"/>
      <c r="K211" s="1"/>
      <c r="L211" s="1"/>
      <c r="M211" s="1"/>
      <c r="N211" s="1"/>
      <c r="O211" s="1"/>
      <c r="P211" s="1"/>
      <c r="Q211" s="1"/>
      <c r="R211" s="1"/>
      <c r="S211" s="1"/>
      <c r="T211" s="1"/>
      <c r="U211" s="1"/>
      <c r="V211" s="1"/>
      <c r="W211" s="1"/>
      <c r="X211" s="1"/>
      <c r="Y211" s="1"/>
      <c r="Z211" s="1"/>
      <c r="AA211" s="1"/>
      <c r="AB211" s="1"/>
      <c r="AC211" s="12"/>
      <c r="AD211" s="1"/>
      <c r="AE211" s="1"/>
    </row>
    <row r="212" spans="1:31" ht="14.25" customHeight="1" x14ac:dyDescent="0.3">
      <c r="A212" s="1"/>
      <c r="B212" s="1"/>
      <c r="C212" s="1"/>
      <c r="D212" s="1"/>
      <c r="E212" s="1"/>
      <c r="F212" s="1"/>
      <c r="G212" s="1"/>
      <c r="H212" s="1"/>
      <c r="I212" s="12"/>
      <c r="J212" s="1"/>
      <c r="K212" s="1"/>
      <c r="L212" s="1"/>
      <c r="M212" s="1"/>
      <c r="N212" s="1"/>
      <c r="O212" s="1"/>
      <c r="P212" s="1"/>
      <c r="Q212" s="1"/>
      <c r="R212" s="1"/>
      <c r="S212" s="1"/>
      <c r="T212" s="1"/>
      <c r="U212" s="1"/>
      <c r="V212" s="1"/>
      <c r="W212" s="1"/>
      <c r="X212" s="1"/>
      <c r="Y212" s="1"/>
      <c r="Z212" s="1"/>
      <c r="AA212" s="1"/>
      <c r="AB212" s="1"/>
      <c r="AC212" s="12"/>
      <c r="AD212" s="1"/>
      <c r="AE212" s="1"/>
    </row>
    <row r="213" spans="1:31" ht="14.25" customHeight="1" x14ac:dyDescent="0.3">
      <c r="A213" s="1"/>
      <c r="B213" s="1"/>
      <c r="C213" s="1"/>
      <c r="D213" s="1"/>
      <c r="E213" s="1"/>
      <c r="F213" s="1"/>
      <c r="G213" s="1"/>
      <c r="H213" s="1"/>
      <c r="I213" s="12"/>
      <c r="J213" s="1"/>
      <c r="K213" s="1"/>
      <c r="L213" s="1"/>
      <c r="M213" s="1"/>
      <c r="N213" s="1"/>
      <c r="O213" s="1"/>
      <c r="P213" s="1"/>
      <c r="Q213" s="1"/>
      <c r="R213" s="1"/>
      <c r="S213" s="1"/>
      <c r="T213" s="1"/>
      <c r="U213" s="1"/>
      <c r="V213" s="1"/>
      <c r="W213" s="1"/>
      <c r="X213" s="1"/>
      <c r="Y213" s="1"/>
      <c r="Z213" s="1"/>
      <c r="AA213" s="1"/>
      <c r="AB213" s="1"/>
      <c r="AC213" s="12"/>
      <c r="AD213" s="1"/>
      <c r="AE213" s="1"/>
    </row>
    <row r="214" spans="1:31" ht="14.25" customHeight="1" x14ac:dyDescent="0.3">
      <c r="A214" s="1"/>
      <c r="B214" s="1"/>
      <c r="C214" s="1"/>
      <c r="D214" s="1"/>
      <c r="E214" s="1"/>
      <c r="F214" s="1"/>
      <c r="G214" s="1"/>
      <c r="H214" s="1"/>
      <c r="I214" s="12"/>
      <c r="J214" s="1"/>
      <c r="K214" s="1"/>
      <c r="L214" s="1"/>
      <c r="M214" s="1"/>
      <c r="N214" s="1"/>
      <c r="O214" s="1"/>
      <c r="P214" s="1"/>
      <c r="Q214" s="1"/>
      <c r="R214" s="1"/>
      <c r="S214" s="1"/>
      <c r="T214" s="1"/>
      <c r="U214" s="1"/>
      <c r="V214" s="1"/>
      <c r="W214" s="1"/>
      <c r="X214" s="1"/>
      <c r="Y214" s="1"/>
      <c r="Z214" s="1"/>
      <c r="AA214" s="1"/>
      <c r="AB214" s="1"/>
      <c r="AC214" s="12"/>
      <c r="AD214" s="1"/>
      <c r="AE214" s="1"/>
    </row>
    <row r="215" spans="1:31" ht="14.25" customHeight="1" x14ac:dyDescent="0.3">
      <c r="A215" s="1"/>
      <c r="B215" s="1"/>
      <c r="C215" s="1"/>
      <c r="D215" s="1"/>
      <c r="E215" s="1"/>
      <c r="F215" s="1"/>
      <c r="G215" s="1"/>
      <c r="H215" s="1"/>
      <c r="I215" s="12"/>
      <c r="J215" s="1"/>
      <c r="K215" s="1"/>
      <c r="L215" s="1"/>
      <c r="M215" s="1"/>
      <c r="N215" s="1"/>
      <c r="O215" s="1"/>
      <c r="P215" s="1"/>
      <c r="Q215" s="1"/>
      <c r="R215" s="1"/>
      <c r="S215" s="1"/>
      <c r="T215" s="1"/>
      <c r="U215" s="1"/>
      <c r="V215" s="1"/>
      <c r="W215" s="1"/>
      <c r="X215" s="1"/>
      <c r="Y215" s="1"/>
      <c r="Z215" s="1"/>
      <c r="AA215" s="1"/>
      <c r="AB215" s="1"/>
      <c r="AC215" s="12"/>
      <c r="AD215" s="1"/>
      <c r="AE215" s="1"/>
    </row>
    <row r="216" spans="1:31" ht="14.25" customHeight="1" x14ac:dyDescent="0.3">
      <c r="A216" s="1"/>
      <c r="B216" s="1"/>
      <c r="C216" s="1"/>
      <c r="D216" s="1"/>
      <c r="E216" s="1"/>
      <c r="F216" s="1"/>
      <c r="G216" s="1"/>
      <c r="H216" s="1"/>
      <c r="I216" s="12"/>
      <c r="J216" s="1"/>
      <c r="K216" s="1"/>
      <c r="L216" s="1"/>
      <c r="M216" s="1"/>
      <c r="N216" s="1"/>
      <c r="O216" s="1"/>
      <c r="P216" s="1"/>
      <c r="Q216" s="1"/>
      <c r="R216" s="1"/>
      <c r="S216" s="1"/>
      <c r="T216" s="1"/>
      <c r="U216" s="1"/>
      <c r="V216" s="1"/>
      <c r="W216" s="1"/>
      <c r="X216" s="1"/>
      <c r="Y216" s="1"/>
      <c r="Z216" s="1"/>
      <c r="AA216" s="1"/>
      <c r="AB216" s="1"/>
      <c r="AC216" s="12"/>
      <c r="AD216" s="1"/>
      <c r="AE216" s="1"/>
    </row>
    <row r="217" spans="1:31" ht="14.25" customHeight="1" x14ac:dyDescent="0.3">
      <c r="A217" s="1"/>
      <c r="B217" s="1"/>
      <c r="C217" s="1"/>
      <c r="D217" s="1"/>
      <c r="E217" s="1"/>
      <c r="F217" s="1"/>
      <c r="G217" s="1"/>
      <c r="H217" s="1"/>
      <c r="I217" s="12"/>
      <c r="J217" s="1"/>
      <c r="K217" s="1"/>
      <c r="L217" s="1"/>
      <c r="M217" s="1"/>
      <c r="N217" s="1"/>
      <c r="O217" s="1"/>
      <c r="P217" s="1"/>
      <c r="Q217" s="1"/>
      <c r="R217" s="1"/>
      <c r="S217" s="1"/>
      <c r="T217" s="1"/>
      <c r="U217" s="1"/>
      <c r="V217" s="1"/>
      <c r="W217" s="1"/>
      <c r="X217" s="1"/>
      <c r="Y217" s="1"/>
      <c r="Z217" s="1"/>
      <c r="AA217" s="1"/>
      <c r="AB217" s="1"/>
      <c r="AC217" s="12"/>
      <c r="AD217" s="1"/>
      <c r="AE217" s="1"/>
    </row>
    <row r="218" spans="1:31" ht="14.25" customHeight="1" x14ac:dyDescent="0.3">
      <c r="A218" s="1"/>
      <c r="B218" s="1"/>
      <c r="C218" s="1"/>
      <c r="D218" s="1"/>
      <c r="E218" s="1"/>
      <c r="F218" s="1"/>
      <c r="G218" s="1"/>
      <c r="H218" s="1"/>
      <c r="I218" s="12"/>
      <c r="J218" s="1"/>
      <c r="K218" s="1"/>
      <c r="L218" s="1"/>
      <c r="M218" s="1"/>
      <c r="N218" s="1"/>
      <c r="O218" s="1"/>
      <c r="P218" s="1"/>
      <c r="Q218" s="1"/>
      <c r="R218" s="1"/>
      <c r="S218" s="1"/>
      <c r="T218" s="1"/>
      <c r="U218" s="1"/>
      <c r="V218" s="1"/>
      <c r="W218" s="1"/>
      <c r="X218" s="1"/>
      <c r="Y218" s="1"/>
      <c r="Z218" s="1"/>
      <c r="AA218" s="1"/>
      <c r="AB218" s="1"/>
      <c r="AC218" s="12"/>
      <c r="AD218" s="1"/>
      <c r="AE218" s="1"/>
    </row>
    <row r="219" spans="1:31" ht="14.25" customHeight="1" x14ac:dyDescent="0.3">
      <c r="A219" s="1"/>
      <c r="B219" s="1"/>
      <c r="C219" s="1"/>
      <c r="D219" s="1"/>
      <c r="E219" s="1"/>
      <c r="F219" s="1"/>
      <c r="G219" s="1"/>
      <c r="H219" s="1"/>
      <c r="I219" s="12"/>
      <c r="J219" s="1"/>
      <c r="K219" s="1"/>
      <c r="L219" s="1"/>
      <c r="M219" s="1"/>
      <c r="N219" s="1"/>
      <c r="O219" s="1"/>
      <c r="P219" s="1"/>
      <c r="Q219" s="1"/>
      <c r="R219" s="1"/>
      <c r="S219" s="1"/>
      <c r="T219" s="1"/>
      <c r="U219" s="1"/>
      <c r="V219" s="1"/>
      <c r="W219" s="1"/>
      <c r="X219" s="1"/>
      <c r="Y219" s="1"/>
      <c r="Z219" s="1"/>
      <c r="AA219" s="1"/>
      <c r="AB219" s="1"/>
      <c r="AC219" s="12"/>
      <c r="AD219" s="1"/>
      <c r="AE219" s="1"/>
    </row>
    <row r="220" spans="1:31" ht="14.25" customHeight="1" x14ac:dyDescent="0.3">
      <c r="A220" s="1"/>
      <c r="B220" s="1"/>
      <c r="C220" s="1"/>
      <c r="D220" s="1"/>
      <c r="E220" s="1"/>
      <c r="F220" s="1"/>
      <c r="G220" s="1"/>
      <c r="H220" s="1"/>
      <c r="I220" s="12"/>
      <c r="J220" s="1"/>
      <c r="K220" s="1"/>
      <c r="L220" s="1"/>
      <c r="M220" s="1"/>
      <c r="N220" s="1"/>
      <c r="O220" s="1"/>
      <c r="P220" s="1"/>
      <c r="Q220" s="1"/>
      <c r="R220" s="1"/>
      <c r="S220" s="1"/>
      <c r="T220" s="1"/>
      <c r="U220" s="1"/>
      <c r="V220" s="1"/>
      <c r="W220" s="1"/>
      <c r="X220" s="1"/>
      <c r="Y220" s="1"/>
      <c r="Z220" s="1"/>
      <c r="AA220" s="1"/>
      <c r="AB220" s="1"/>
      <c r="AC220" s="12"/>
      <c r="AD220" s="1"/>
      <c r="AE220" s="1"/>
    </row>
    <row r="221" spans="1:31" ht="14.25" customHeight="1" x14ac:dyDescent="0.3">
      <c r="A221" s="1"/>
      <c r="B221" s="1"/>
      <c r="C221" s="1"/>
      <c r="D221" s="1"/>
      <c r="E221" s="1"/>
      <c r="F221" s="1"/>
      <c r="G221" s="1"/>
      <c r="H221" s="1"/>
      <c r="I221" s="12"/>
      <c r="J221" s="1"/>
      <c r="K221" s="1"/>
      <c r="L221" s="1"/>
      <c r="M221" s="1"/>
      <c r="N221" s="1"/>
      <c r="O221" s="1"/>
      <c r="P221" s="1"/>
      <c r="Q221" s="1"/>
      <c r="R221" s="1"/>
      <c r="S221" s="1"/>
      <c r="T221" s="1"/>
      <c r="U221" s="1"/>
      <c r="V221" s="1"/>
      <c r="W221" s="1"/>
      <c r="X221" s="1"/>
      <c r="Y221" s="1"/>
      <c r="Z221" s="1"/>
      <c r="AA221" s="1"/>
      <c r="AB221" s="1"/>
      <c r="AC221" s="12"/>
      <c r="AD221" s="1"/>
      <c r="AE221" s="1"/>
    </row>
    <row r="222" spans="1:31" ht="14.25" customHeight="1" x14ac:dyDescent="0.3">
      <c r="A222" s="1"/>
      <c r="B222" s="1"/>
      <c r="C222" s="1"/>
      <c r="D222" s="1"/>
      <c r="E222" s="1"/>
      <c r="F222" s="1"/>
      <c r="G222" s="1"/>
      <c r="H222" s="1"/>
      <c r="I222" s="12"/>
      <c r="J222" s="1"/>
      <c r="K222" s="1"/>
      <c r="L222" s="1"/>
      <c r="M222" s="1"/>
      <c r="N222" s="1"/>
      <c r="O222" s="1"/>
      <c r="P222" s="1"/>
      <c r="Q222" s="1"/>
      <c r="R222" s="1"/>
      <c r="S222" s="1"/>
      <c r="T222" s="1"/>
      <c r="U222" s="1"/>
      <c r="V222" s="1"/>
      <c r="W222" s="1"/>
      <c r="X222" s="1"/>
      <c r="Y222" s="1"/>
      <c r="Z222" s="1"/>
      <c r="AA222" s="1"/>
      <c r="AB222" s="1"/>
      <c r="AC222" s="12"/>
      <c r="AD222" s="1"/>
      <c r="AE222" s="1"/>
    </row>
    <row r="223" spans="1:31" ht="14.25" customHeight="1" x14ac:dyDescent="0.3">
      <c r="A223" s="1"/>
      <c r="B223" s="1"/>
      <c r="C223" s="1"/>
      <c r="D223" s="1"/>
      <c r="E223" s="1"/>
      <c r="F223" s="1"/>
      <c r="G223" s="1"/>
      <c r="H223" s="1"/>
      <c r="I223" s="12"/>
      <c r="J223" s="1"/>
      <c r="K223" s="1"/>
      <c r="L223" s="1"/>
      <c r="M223" s="1"/>
      <c r="N223" s="1"/>
      <c r="O223" s="1"/>
      <c r="P223" s="1"/>
      <c r="Q223" s="1"/>
      <c r="R223" s="1"/>
      <c r="S223" s="1"/>
      <c r="T223" s="1"/>
      <c r="U223" s="1"/>
      <c r="V223" s="1"/>
      <c r="W223" s="1"/>
      <c r="X223" s="1"/>
      <c r="Y223" s="1"/>
      <c r="Z223" s="1"/>
      <c r="AA223" s="1"/>
      <c r="AB223" s="1"/>
      <c r="AC223" s="12"/>
      <c r="AD223" s="1"/>
      <c r="AE223" s="1"/>
    </row>
    <row r="224" spans="1:31" ht="14.25" customHeight="1" x14ac:dyDescent="0.3">
      <c r="A224" s="1"/>
      <c r="B224" s="1"/>
      <c r="C224" s="1"/>
      <c r="D224" s="1"/>
      <c r="E224" s="1"/>
      <c r="F224" s="1"/>
      <c r="G224" s="1"/>
      <c r="H224" s="1"/>
      <c r="I224" s="12"/>
      <c r="J224" s="1"/>
      <c r="K224" s="1"/>
      <c r="L224" s="1"/>
      <c r="M224" s="1"/>
      <c r="N224" s="1"/>
      <c r="O224" s="1"/>
      <c r="P224" s="1"/>
      <c r="Q224" s="1"/>
      <c r="R224" s="1"/>
      <c r="S224" s="1"/>
      <c r="T224" s="1"/>
      <c r="U224" s="1"/>
      <c r="V224" s="1"/>
      <c r="W224" s="1"/>
      <c r="X224" s="1"/>
      <c r="Y224" s="1"/>
      <c r="Z224" s="1"/>
      <c r="AA224" s="1"/>
      <c r="AB224" s="1"/>
      <c r="AC224" s="12"/>
      <c r="AD224" s="1"/>
      <c r="AE224" s="1"/>
    </row>
    <row r="225" spans="1:31" ht="14.25" customHeight="1" x14ac:dyDescent="0.3">
      <c r="A225" s="1"/>
      <c r="B225" s="1"/>
      <c r="C225" s="1"/>
      <c r="D225" s="1"/>
      <c r="E225" s="1"/>
      <c r="F225" s="1"/>
      <c r="G225" s="1"/>
      <c r="H225" s="1"/>
      <c r="I225" s="12"/>
      <c r="J225" s="1"/>
      <c r="K225" s="1"/>
      <c r="L225" s="1"/>
      <c r="M225" s="1"/>
      <c r="N225" s="1"/>
      <c r="O225" s="1"/>
      <c r="P225" s="1"/>
      <c r="Q225" s="1"/>
      <c r="R225" s="1"/>
      <c r="S225" s="1"/>
      <c r="T225" s="1"/>
      <c r="U225" s="1"/>
      <c r="V225" s="1"/>
      <c r="W225" s="1"/>
      <c r="X225" s="1"/>
      <c r="Y225" s="1"/>
      <c r="Z225" s="1"/>
      <c r="AA225" s="1"/>
      <c r="AB225" s="1"/>
      <c r="AC225" s="12"/>
      <c r="AD225" s="1"/>
      <c r="AE225" s="1"/>
    </row>
    <row r="226" spans="1:31" ht="14.25" customHeight="1" x14ac:dyDescent="0.3">
      <c r="A226" s="1"/>
      <c r="B226" s="1"/>
      <c r="C226" s="1"/>
      <c r="D226" s="1"/>
      <c r="E226" s="1"/>
      <c r="F226" s="1"/>
      <c r="G226" s="1"/>
      <c r="H226" s="1"/>
      <c r="I226" s="12"/>
      <c r="J226" s="1"/>
      <c r="K226" s="1"/>
      <c r="L226" s="1"/>
      <c r="M226" s="1"/>
      <c r="N226" s="1"/>
      <c r="O226" s="1"/>
      <c r="P226" s="1"/>
      <c r="Q226" s="1"/>
      <c r="R226" s="1"/>
      <c r="S226" s="1"/>
      <c r="T226" s="1"/>
      <c r="U226" s="1"/>
      <c r="V226" s="1"/>
      <c r="W226" s="1"/>
      <c r="X226" s="1"/>
      <c r="Y226" s="1"/>
      <c r="Z226" s="1"/>
      <c r="AA226" s="1"/>
      <c r="AB226" s="1"/>
      <c r="AC226" s="12"/>
      <c r="AD226" s="1"/>
      <c r="AE226" s="1"/>
    </row>
    <row r="227" spans="1:31" ht="14.25" customHeight="1" x14ac:dyDescent="0.3">
      <c r="A227" s="1"/>
      <c r="B227" s="1"/>
      <c r="C227" s="1"/>
      <c r="D227" s="1"/>
      <c r="E227" s="1"/>
      <c r="F227" s="1"/>
      <c r="G227" s="1"/>
      <c r="H227" s="1"/>
      <c r="I227" s="12"/>
      <c r="J227" s="1"/>
      <c r="K227" s="1"/>
      <c r="L227" s="1"/>
      <c r="M227" s="1"/>
      <c r="N227" s="1"/>
      <c r="O227" s="1"/>
      <c r="P227" s="1"/>
      <c r="Q227" s="1"/>
      <c r="R227" s="1"/>
      <c r="S227" s="1"/>
      <c r="T227" s="1"/>
      <c r="U227" s="1"/>
      <c r="V227" s="1"/>
      <c r="W227" s="1"/>
      <c r="X227" s="1"/>
      <c r="Y227" s="1"/>
      <c r="Z227" s="1"/>
      <c r="AA227" s="1"/>
      <c r="AB227" s="1"/>
      <c r="AC227" s="12"/>
      <c r="AD227" s="1"/>
      <c r="AE227" s="1"/>
    </row>
    <row r="228" spans="1:31" ht="14.25" customHeight="1" x14ac:dyDescent="0.3">
      <c r="A228" s="1"/>
      <c r="B228" s="1"/>
      <c r="C228" s="1"/>
      <c r="D228" s="1"/>
      <c r="E228" s="1"/>
      <c r="F228" s="1"/>
      <c r="G228" s="1"/>
      <c r="H228" s="1"/>
      <c r="I228" s="12"/>
      <c r="J228" s="1"/>
      <c r="K228" s="1"/>
      <c r="L228" s="1"/>
      <c r="M228" s="1"/>
      <c r="N228" s="1"/>
      <c r="O228" s="1"/>
      <c r="P228" s="1"/>
      <c r="Q228" s="1"/>
      <c r="R228" s="1"/>
      <c r="S228" s="1"/>
      <c r="T228" s="1"/>
      <c r="U228" s="1"/>
      <c r="V228" s="1"/>
      <c r="W228" s="1"/>
      <c r="X228" s="1"/>
      <c r="Y228" s="1"/>
      <c r="Z228" s="1"/>
      <c r="AA228" s="1"/>
      <c r="AB228" s="1"/>
      <c r="AC228" s="12"/>
      <c r="AD228" s="1"/>
      <c r="AE228" s="1"/>
    </row>
    <row r="229" spans="1:31" ht="14.25" customHeight="1" x14ac:dyDescent="0.3">
      <c r="A229" s="1"/>
      <c r="B229" s="1"/>
      <c r="C229" s="1"/>
      <c r="D229" s="1"/>
      <c r="E229" s="1"/>
      <c r="F229" s="1"/>
      <c r="G229" s="1"/>
      <c r="H229" s="1"/>
      <c r="I229" s="12"/>
      <c r="J229" s="1"/>
      <c r="K229" s="1"/>
      <c r="L229" s="1"/>
      <c r="M229" s="1"/>
      <c r="N229" s="1"/>
      <c r="O229" s="1"/>
      <c r="P229" s="1"/>
      <c r="Q229" s="1"/>
      <c r="R229" s="1"/>
      <c r="S229" s="1"/>
      <c r="T229" s="1"/>
      <c r="U229" s="1"/>
      <c r="V229" s="1"/>
      <c r="W229" s="1"/>
      <c r="X229" s="1"/>
      <c r="Y229" s="1"/>
      <c r="Z229" s="1"/>
      <c r="AA229" s="1"/>
      <c r="AB229" s="1"/>
      <c r="AC229" s="12"/>
      <c r="AD229" s="1"/>
      <c r="AE229" s="1"/>
    </row>
    <row r="230" spans="1:31" ht="14.25" customHeight="1" x14ac:dyDescent="0.3">
      <c r="A230" s="1"/>
      <c r="B230" s="1"/>
      <c r="C230" s="1"/>
      <c r="D230" s="1"/>
      <c r="E230" s="1"/>
      <c r="F230" s="1"/>
      <c r="G230" s="1"/>
      <c r="H230" s="1"/>
      <c r="I230" s="12"/>
      <c r="J230" s="1"/>
      <c r="K230" s="1"/>
      <c r="L230" s="1"/>
      <c r="M230" s="1"/>
      <c r="N230" s="1"/>
      <c r="O230" s="1"/>
      <c r="P230" s="1"/>
      <c r="Q230" s="1"/>
      <c r="R230" s="1"/>
      <c r="S230" s="1"/>
      <c r="T230" s="1"/>
      <c r="U230" s="1"/>
      <c r="V230" s="1"/>
      <c r="W230" s="1"/>
      <c r="X230" s="1"/>
      <c r="Y230" s="1"/>
      <c r="Z230" s="1"/>
      <c r="AA230" s="1"/>
      <c r="AB230" s="1"/>
      <c r="AC230" s="12"/>
      <c r="AD230" s="1"/>
      <c r="AE230" s="1"/>
    </row>
    <row r="231" spans="1:31" ht="14.25" customHeight="1" x14ac:dyDescent="0.3">
      <c r="A231" s="1"/>
      <c r="B231" s="1"/>
      <c r="C231" s="1"/>
      <c r="D231" s="1"/>
      <c r="E231" s="1"/>
      <c r="F231" s="1"/>
      <c r="G231" s="1"/>
      <c r="H231" s="1"/>
      <c r="I231" s="12"/>
      <c r="J231" s="1"/>
      <c r="K231" s="1"/>
      <c r="L231" s="1"/>
      <c r="M231" s="1"/>
      <c r="N231" s="1"/>
      <c r="O231" s="1"/>
      <c r="P231" s="1"/>
      <c r="Q231" s="1"/>
      <c r="R231" s="1"/>
      <c r="S231" s="1"/>
      <c r="T231" s="1"/>
      <c r="U231" s="1"/>
      <c r="V231" s="1"/>
      <c r="W231" s="1"/>
      <c r="X231" s="1"/>
      <c r="Y231" s="1"/>
      <c r="Z231" s="1"/>
      <c r="AA231" s="1"/>
      <c r="AB231" s="1"/>
      <c r="AC231" s="12"/>
      <c r="AD231" s="1"/>
      <c r="AE231" s="1"/>
    </row>
    <row r="232" spans="1:31" ht="14.25" customHeight="1" x14ac:dyDescent="0.3">
      <c r="A232" s="1"/>
      <c r="B232" s="1"/>
      <c r="C232" s="1"/>
      <c r="D232" s="1"/>
      <c r="E232" s="1"/>
      <c r="F232" s="1"/>
      <c r="G232" s="1"/>
      <c r="H232" s="1"/>
      <c r="I232" s="12"/>
      <c r="J232" s="1"/>
      <c r="K232" s="1"/>
      <c r="L232" s="1"/>
      <c r="M232" s="1"/>
      <c r="N232" s="1"/>
      <c r="O232" s="1"/>
      <c r="P232" s="1"/>
      <c r="Q232" s="1"/>
      <c r="R232" s="1"/>
      <c r="S232" s="1"/>
      <c r="T232" s="1"/>
      <c r="U232" s="1"/>
      <c r="V232" s="1"/>
      <c r="W232" s="1"/>
      <c r="X232" s="1"/>
      <c r="Y232" s="1"/>
      <c r="Z232" s="1"/>
      <c r="AA232" s="1"/>
      <c r="AB232" s="1"/>
      <c r="AC232" s="12"/>
      <c r="AD232" s="1"/>
      <c r="AE232" s="1"/>
    </row>
    <row r="233" spans="1:31" ht="14.25" customHeight="1" x14ac:dyDescent="0.3">
      <c r="A233" s="1"/>
      <c r="B233" s="1"/>
      <c r="C233" s="1"/>
      <c r="D233" s="1"/>
      <c r="E233" s="1"/>
      <c r="F233" s="1"/>
      <c r="G233" s="1"/>
      <c r="H233" s="1"/>
      <c r="I233" s="12"/>
      <c r="J233" s="1"/>
      <c r="K233" s="1"/>
      <c r="L233" s="1"/>
      <c r="M233" s="1"/>
      <c r="N233" s="1"/>
      <c r="O233" s="1"/>
      <c r="P233" s="1"/>
      <c r="Q233" s="1"/>
      <c r="R233" s="1"/>
      <c r="S233" s="1"/>
      <c r="T233" s="1"/>
      <c r="U233" s="1"/>
      <c r="V233" s="1"/>
      <c r="W233" s="1"/>
      <c r="X233" s="1"/>
      <c r="Y233" s="1"/>
      <c r="Z233" s="1"/>
      <c r="AA233" s="1"/>
      <c r="AB233" s="1"/>
      <c r="AC233" s="12"/>
      <c r="AD233" s="1"/>
      <c r="AE233" s="1"/>
    </row>
    <row r="234" spans="1:31" ht="14.25" customHeight="1" x14ac:dyDescent="0.3">
      <c r="A234" s="1"/>
      <c r="B234" s="1"/>
      <c r="C234" s="1"/>
      <c r="D234" s="1"/>
      <c r="E234" s="1"/>
      <c r="F234" s="1"/>
      <c r="G234" s="1"/>
      <c r="H234" s="1"/>
      <c r="I234" s="12"/>
      <c r="J234" s="1"/>
      <c r="K234" s="1"/>
      <c r="L234" s="1"/>
      <c r="M234" s="1"/>
      <c r="N234" s="1"/>
      <c r="O234" s="1"/>
      <c r="P234" s="1"/>
      <c r="Q234" s="1"/>
      <c r="R234" s="1"/>
      <c r="S234" s="1"/>
      <c r="T234" s="1"/>
      <c r="U234" s="1"/>
      <c r="V234" s="1"/>
      <c r="W234" s="1"/>
      <c r="X234" s="1"/>
      <c r="Y234" s="1"/>
      <c r="Z234" s="1"/>
      <c r="AA234" s="1"/>
      <c r="AB234" s="1"/>
      <c r="AC234" s="12"/>
      <c r="AD234" s="1"/>
      <c r="AE234" s="1"/>
    </row>
    <row r="235" spans="1:31" ht="14.25" customHeight="1" x14ac:dyDescent="0.3">
      <c r="A235" s="1"/>
      <c r="B235" s="1"/>
      <c r="C235" s="1"/>
      <c r="D235" s="1"/>
      <c r="E235" s="1"/>
      <c r="F235" s="1"/>
      <c r="G235" s="1"/>
      <c r="H235" s="1"/>
      <c r="I235" s="12"/>
      <c r="J235" s="1"/>
      <c r="K235" s="1"/>
      <c r="L235" s="1"/>
      <c r="M235" s="1"/>
      <c r="N235" s="1"/>
      <c r="O235" s="1"/>
      <c r="P235" s="1"/>
      <c r="Q235" s="1"/>
      <c r="R235" s="1"/>
      <c r="S235" s="1"/>
      <c r="T235" s="1"/>
      <c r="U235" s="1"/>
      <c r="V235" s="1"/>
      <c r="W235" s="1"/>
      <c r="X235" s="1"/>
      <c r="Y235" s="1"/>
      <c r="Z235" s="1"/>
      <c r="AA235" s="1"/>
      <c r="AB235" s="1"/>
      <c r="AC235" s="12"/>
      <c r="AD235" s="1"/>
      <c r="AE235" s="1"/>
    </row>
    <row r="236" spans="1:31" ht="14.25" customHeight="1" x14ac:dyDescent="0.3">
      <c r="A236" s="1"/>
      <c r="B236" s="1"/>
      <c r="C236" s="1"/>
      <c r="D236" s="1"/>
      <c r="E236" s="1"/>
      <c r="F236" s="1"/>
      <c r="G236" s="1"/>
      <c r="H236" s="1"/>
      <c r="I236" s="12"/>
      <c r="J236" s="1"/>
      <c r="K236" s="1"/>
      <c r="L236" s="1"/>
      <c r="M236" s="1"/>
      <c r="N236" s="1"/>
      <c r="O236" s="1"/>
      <c r="P236" s="1"/>
      <c r="Q236" s="1"/>
      <c r="R236" s="1"/>
      <c r="S236" s="1"/>
      <c r="T236" s="1"/>
      <c r="U236" s="1"/>
      <c r="V236" s="1"/>
      <c r="W236" s="1"/>
      <c r="X236" s="1"/>
      <c r="Y236" s="1"/>
      <c r="Z236" s="1"/>
      <c r="AA236" s="1"/>
      <c r="AB236" s="1"/>
      <c r="AC236" s="12"/>
      <c r="AD236" s="1"/>
      <c r="AE236" s="1"/>
    </row>
    <row r="237" spans="1:31" ht="14.25" customHeight="1" x14ac:dyDescent="0.3">
      <c r="A237" s="1"/>
      <c r="B237" s="1"/>
      <c r="C237" s="1"/>
      <c r="D237" s="1"/>
      <c r="E237" s="1"/>
      <c r="F237" s="1"/>
      <c r="G237" s="1"/>
      <c r="H237" s="1"/>
      <c r="I237" s="12"/>
      <c r="J237" s="1"/>
      <c r="K237" s="1"/>
      <c r="L237" s="1"/>
      <c r="M237" s="1"/>
      <c r="N237" s="1"/>
      <c r="O237" s="1"/>
      <c r="P237" s="1"/>
      <c r="Q237" s="1"/>
      <c r="R237" s="1"/>
      <c r="S237" s="1"/>
      <c r="T237" s="1"/>
      <c r="U237" s="1"/>
      <c r="V237" s="1"/>
      <c r="W237" s="1"/>
      <c r="X237" s="1"/>
      <c r="Y237" s="1"/>
      <c r="Z237" s="1"/>
      <c r="AA237" s="1"/>
      <c r="AB237" s="1"/>
      <c r="AC237" s="12"/>
      <c r="AD237" s="1"/>
      <c r="AE237" s="1"/>
    </row>
    <row r="238" spans="1:31" ht="14.25" customHeight="1" x14ac:dyDescent="0.3">
      <c r="A238" s="1"/>
      <c r="B238" s="1"/>
      <c r="C238" s="1"/>
      <c r="D238" s="1"/>
      <c r="E238" s="1"/>
      <c r="F238" s="1"/>
      <c r="G238" s="1"/>
      <c r="H238" s="1"/>
      <c r="I238" s="12"/>
      <c r="J238" s="1"/>
      <c r="K238" s="1"/>
      <c r="L238" s="1"/>
      <c r="M238" s="1"/>
      <c r="N238" s="1"/>
      <c r="O238" s="1"/>
      <c r="P238" s="1"/>
      <c r="Q238" s="1"/>
      <c r="R238" s="1"/>
      <c r="S238" s="1"/>
      <c r="T238" s="1"/>
      <c r="U238" s="1"/>
      <c r="V238" s="1"/>
      <c r="W238" s="1"/>
      <c r="X238" s="1"/>
      <c r="Y238" s="1"/>
      <c r="Z238" s="1"/>
      <c r="AA238" s="1"/>
      <c r="AB238" s="1"/>
      <c r="AC238" s="12"/>
      <c r="AD238" s="1"/>
      <c r="AE238" s="1"/>
    </row>
    <row r="239" spans="1:31" ht="14.25" customHeight="1" x14ac:dyDescent="0.3">
      <c r="A239" s="1"/>
      <c r="B239" s="1"/>
      <c r="C239" s="1"/>
      <c r="D239" s="1"/>
      <c r="E239" s="1"/>
      <c r="F239" s="1"/>
      <c r="G239" s="1"/>
      <c r="H239" s="1"/>
      <c r="I239" s="12"/>
      <c r="J239" s="1"/>
      <c r="K239" s="1"/>
      <c r="L239" s="1"/>
      <c r="M239" s="1"/>
      <c r="N239" s="1"/>
      <c r="O239" s="1"/>
      <c r="P239" s="1"/>
      <c r="Q239" s="1"/>
      <c r="R239" s="1"/>
      <c r="S239" s="1"/>
      <c r="T239" s="1"/>
      <c r="U239" s="1"/>
      <c r="V239" s="1"/>
      <c r="W239" s="1"/>
      <c r="X239" s="1"/>
      <c r="Y239" s="1"/>
      <c r="Z239" s="1"/>
      <c r="AA239" s="1"/>
      <c r="AB239" s="1"/>
      <c r="AC239" s="12"/>
      <c r="AD239" s="1"/>
      <c r="AE239" s="1"/>
    </row>
    <row r="240" spans="1:31" ht="14.25" customHeight="1" x14ac:dyDescent="0.3">
      <c r="A240" s="1"/>
      <c r="B240" s="1"/>
      <c r="C240" s="1"/>
      <c r="D240" s="1"/>
      <c r="E240" s="1"/>
      <c r="F240" s="1"/>
      <c r="G240" s="1"/>
      <c r="H240" s="1"/>
      <c r="I240" s="12"/>
      <c r="J240" s="1"/>
      <c r="K240" s="1"/>
      <c r="L240" s="1"/>
      <c r="M240" s="1"/>
      <c r="N240" s="1"/>
      <c r="O240" s="1"/>
      <c r="P240" s="1"/>
      <c r="Q240" s="1"/>
      <c r="R240" s="1"/>
      <c r="S240" s="1"/>
      <c r="T240" s="1"/>
      <c r="U240" s="1"/>
      <c r="V240" s="1"/>
      <c r="W240" s="1"/>
      <c r="X240" s="1"/>
      <c r="Y240" s="1"/>
      <c r="Z240" s="1"/>
      <c r="AA240" s="1"/>
      <c r="AB240" s="1"/>
      <c r="AC240" s="12"/>
      <c r="AD240" s="1"/>
      <c r="AE240" s="1"/>
    </row>
    <row r="241" spans="1:31" ht="14.25" customHeight="1" x14ac:dyDescent="0.3">
      <c r="A241" s="1"/>
      <c r="B241" s="1"/>
      <c r="C241" s="1"/>
      <c r="D241" s="1"/>
      <c r="E241" s="1"/>
      <c r="F241" s="1"/>
      <c r="G241" s="1"/>
      <c r="H241" s="1"/>
      <c r="I241" s="12"/>
      <c r="J241" s="1"/>
      <c r="K241" s="1"/>
      <c r="L241" s="1"/>
      <c r="M241" s="1"/>
      <c r="N241" s="1"/>
      <c r="O241" s="1"/>
      <c r="P241" s="1"/>
      <c r="Q241" s="1"/>
      <c r="R241" s="1"/>
      <c r="S241" s="1"/>
      <c r="T241" s="1"/>
      <c r="U241" s="1"/>
      <c r="V241" s="1"/>
      <c r="W241" s="1"/>
      <c r="X241" s="1"/>
      <c r="Y241" s="1"/>
      <c r="Z241" s="1"/>
      <c r="AA241" s="1"/>
      <c r="AB241" s="1"/>
      <c r="AC241" s="12"/>
      <c r="AD241" s="1"/>
      <c r="AE241" s="1"/>
    </row>
    <row r="242" spans="1:31" ht="14.25" customHeight="1" x14ac:dyDescent="0.3">
      <c r="A242" s="1"/>
      <c r="B242" s="1"/>
      <c r="C242" s="1"/>
      <c r="D242" s="1"/>
      <c r="E242" s="1"/>
      <c r="F242" s="1"/>
      <c r="G242" s="1"/>
      <c r="H242" s="1"/>
      <c r="I242" s="12"/>
      <c r="J242" s="1"/>
      <c r="K242" s="1"/>
      <c r="L242" s="1"/>
      <c r="M242" s="1"/>
      <c r="N242" s="1"/>
      <c r="O242" s="1"/>
      <c r="P242" s="1"/>
      <c r="Q242" s="1"/>
      <c r="R242" s="1"/>
      <c r="S242" s="1"/>
      <c r="T242" s="1"/>
      <c r="U242" s="1"/>
      <c r="V242" s="1"/>
      <c r="W242" s="1"/>
      <c r="X242" s="1"/>
      <c r="Y242" s="1"/>
      <c r="Z242" s="1"/>
      <c r="AA242" s="1"/>
      <c r="AB242" s="1"/>
      <c r="AC242" s="12"/>
      <c r="AD242" s="1"/>
      <c r="AE242" s="1"/>
    </row>
    <row r="243" spans="1:31" ht="14.25" customHeight="1" x14ac:dyDescent="0.3">
      <c r="A243" s="1"/>
      <c r="B243" s="1"/>
      <c r="C243" s="1"/>
      <c r="D243" s="1"/>
      <c r="E243" s="1"/>
      <c r="F243" s="1"/>
      <c r="G243" s="1"/>
      <c r="H243" s="1"/>
      <c r="I243" s="12"/>
      <c r="J243" s="1"/>
      <c r="K243" s="1"/>
      <c r="L243" s="1"/>
      <c r="M243" s="1"/>
      <c r="N243" s="1"/>
      <c r="O243" s="1"/>
      <c r="P243" s="1"/>
      <c r="Q243" s="1"/>
      <c r="R243" s="1"/>
      <c r="S243" s="1"/>
      <c r="T243" s="1"/>
      <c r="U243" s="1"/>
      <c r="V243" s="1"/>
      <c r="W243" s="1"/>
      <c r="X243" s="1"/>
      <c r="Y243" s="1"/>
      <c r="Z243" s="1"/>
      <c r="AA243" s="1"/>
      <c r="AB243" s="1"/>
      <c r="AC243" s="12"/>
      <c r="AD243" s="1"/>
      <c r="AE243" s="1"/>
    </row>
    <row r="244" spans="1:31" ht="14.25" customHeight="1" x14ac:dyDescent="0.3">
      <c r="A244" s="1"/>
      <c r="B244" s="1"/>
      <c r="C244" s="1"/>
      <c r="D244" s="1"/>
      <c r="E244" s="1"/>
      <c r="F244" s="1"/>
      <c r="G244" s="1"/>
      <c r="H244" s="1"/>
      <c r="I244" s="12"/>
      <c r="J244" s="1"/>
      <c r="K244" s="1"/>
      <c r="L244" s="1"/>
      <c r="M244" s="1"/>
      <c r="N244" s="1"/>
      <c r="O244" s="1"/>
      <c r="P244" s="1"/>
      <c r="Q244" s="1"/>
      <c r="R244" s="1"/>
      <c r="S244" s="1"/>
      <c r="T244" s="1"/>
      <c r="U244" s="1"/>
      <c r="V244" s="1"/>
      <c r="W244" s="1"/>
      <c r="X244" s="1"/>
      <c r="Y244" s="1"/>
      <c r="Z244" s="1"/>
      <c r="AA244" s="1"/>
      <c r="AB244" s="1"/>
      <c r="AC244" s="12"/>
      <c r="AD244" s="1"/>
      <c r="AE244" s="1"/>
    </row>
    <row r="245" spans="1:31" ht="14.25" customHeight="1" x14ac:dyDescent="0.3">
      <c r="A245" s="1"/>
      <c r="B245" s="1"/>
      <c r="C245" s="1"/>
      <c r="D245" s="1"/>
      <c r="E245" s="1"/>
      <c r="F245" s="1"/>
      <c r="G245" s="1"/>
      <c r="H245" s="1"/>
      <c r="I245" s="12"/>
      <c r="J245" s="1"/>
      <c r="K245" s="1"/>
      <c r="L245" s="1"/>
      <c r="M245" s="1"/>
      <c r="N245" s="1"/>
      <c r="O245" s="1"/>
      <c r="P245" s="1"/>
      <c r="Q245" s="1"/>
      <c r="R245" s="1"/>
      <c r="S245" s="1"/>
      <c r="T245" s="1"/>
      <c r="U245" s="1"/>
      <c r="V245" s="1"/>
      <c r="W245" s="1"/>
      <c r="X245" s="1"/>
      <c r="Y245" s="1"/>
      <c r="Z245" s="1"/>
      <c r="AA245" s="1"/>
      <c r="AB245" s="1"/>
      <c r="AC245" s="12"/>
      <c r="AD245" s="1"/>
      <c r="AE245" s="1"/>
    </row>
    <row r="246" spans="1:31" ht="14.25" customHeight="1" x14ac:dyDescent="0.3">
      <c r="A246" s="1"/>
      <c r="B246" s="1"/>
      <c r="C246" s="1"/>
      <c r="D246" s="1"/>
      <c r="E246" s="1"/>
      <c r="F246" s="1"/>
      <c r="G246" s="1"/>
      <c r="H246" s="1"/>
      <c r="I246" s="12"/>
      <c r="J246" s="1"/>
      <c r="K246" s="1"/>
      <c r="L246" s="1"/>
      <c r="M246" s="1"/>
      <c r="N246" s="1"/>
      <c r="O246" s="1"/>
      <c r="P246" s="1"/>
      <c r="Q246" s="1"/>
      <c r="R246" s="1"/>
      <c r="S246" s="1"/>
      <c r="T246" s="1"/>
      <c r="U246" s="1"/>
      <c r="V246" s="1"/>
      <c r="W246" s="1"/>
      <c r="X246" s="1"/>
      <c r="Y246" s="1"/>
      <c r="Z246" s="1"/>
      <c r="AA246" s="1"/>
      <c r="AB246" s="1"/>
      <c r="AC246" s="12"/>
      <c r="AD246" s="1"/>
      <c r="AE246" s="1"/>
    </row>
    <row r="247" spans="1:31" ht="14.25" customHeight="1" x14ac:dyDescent="0.3">
      <c r="A247" s="1"/>
      <c r="B247" s="1"/>
      <c r="C247" s="1"/>
      <c r="D247" s="1"/>
      <c r="E247" s="1"/>
      <c r="F247" s="1"/>
      <c r="G247" s="1"/>
      <c r="H247" s="1"/>
      <c r="I247" s="12"/>
      <c r="J247" s="1"/>
      <c r="K247" s="1"/>
      <c r="L247" s="1"/>
      <c r="M247" s="1"/>
      <c r="N247" s="1"/>
      <c r="O247" s="1"/>
      <c r="P247" s="1"/>
      <c r="Q247" s="1"/>
      <c r="R247" s="1"/>
      <c r="S247" s="1"/>
      <c r="T247" s="1"/>
      <c r="U247" s="1"/>
      <c r="V247" s="1"/>
      <c r="W247" s="1"/>
      <c r="X247" s="1"/>
      <c r="Y247" s="1"/>
      <c r="Z247" s="1"/>
      <c r="AA247" s="1"/>
      <c r="AB247" s="1"/>
      <c r="AC247" s="12"/>
      <c r="AD247" s="1"/>
      <c r="AE247" s="1"/>
    </row>
    <row r="248" spans="1:31" ht="14.25" customHeight="1" x14ac:dyDescent="0.3">
      <c r="A248" s="1"/>
      <c r="B248" s="1"/>
      <c r="C248" s="1"/>
      <c r="D248" s="1"/>
      <c r="E248" s="1"/>
      <c r="F248" s="1"/>
      <c r="G248" s="1"/>
      <c r="H248" s="1"/>
      <c r="I248" s="12"/>
      <c r="J248" s="1"/>
      <c r="K248" s="1"/>
      <c r="L248" s="1"/>
      <c r="M248" s="1"/>
      <c r="N248" s="1"/>
      <c r="O248" s="1"/>
      <c r="P248" s="1"/>
      <c r="Q248" s="1"/>
      <c r="R248" s="1"/>
      <c r="S248" s="1"/>
      <c r="T248" s="1"/>
      <c r="U248" s="1"/>
      <c r="V248" s="1"/>
      <c r="W248" s="1"/>
      <c r="X248" s="1"/>
      <c r="Y248" s="1"/>
      <c r="Z248" s="1"/>
      <c r="AA248" s="1"/>
      <c r="AB248" s="1"/>
      <c r="AC248" s="12"/>
      <c r="AD248" s="1"/>
      <c r="AE248" s="1"/>
    </row>
    <row r="249" spans="1:31" ht="14.25" customHeight="1" x14ac:dyDescent="0.3">
      <c r="A249" s="1"/>
      <c r="B249" s="1"/>
      <c r="C249" s="1"/>
      <c r="D249" s="1"/>
      <c r="E249" s="1"/>
      <c r="F249" s="1"/>
      <c r="G249" s="1"/>
      <c r="H249" s="1"/>
      <c r="I249" s="12"/>
      <c r="J249" s="1"/>
      <c r="K249" s="1"/>
      <c r="L249" s="1"/>
      <c r="M249" s="1"/>
      <c r="N249" s="1"/>
      <c r="O249" s="1"/>
      <c r="P249" s="1"/>
      <c r="Q249" s="1"/>
      <c r="R249" s="1"/>
      <c r="S249" s="1"/>
      <c r="T249" s="1"/>
      <c r="U249" s="1"/>
      <c r="V249" s="1"/>
      <c r="W249" s="1"/>
      <c r="X249" s="1"/>
      <c r="Y249" s="1"/>
      <c r="Z249" s="1"/>
      <c r="AA249" s="1"/>
      <c r="AB249" s="1"/>
      <c r="AC249" s="12"/>
      <c r="AD249" s="1"/>
      <c r="AE249" s="1"/>
    </row>
    <row r="250" spans="1:31" ht="14.25" customHeight="1" x14ac:dyDescent="0.3">
      <c r="A250" s="1"/>
      <c r="B250" s="1"/>
      <c r="C250" s="1"/>
      <c r="D250" s="1"/>
      <c r="E250" s="1"/>
      <c r="F250" s="1"/>
      <c r="G250" s="1"/>
      <c r="H250" s="1"/>
      <c r="I250" s="12"/>
      <c r="J250" s="1"/>
      <c r="K250" s="1"/>
      <c r="L250" s="1"/>
      <c r="M250" s="1"/>
      <c r="N250" s="1"/>
      <c r="O250" s="1"/>
      <c r="P250" s="1"/>
      <c r="Q250" s="1"/>
      <c r="R250" s="1"/>
      <c r="S250" s="1"/>
      <c r="T250" s="1"/>
      <c r="U250" s="1"/>
      <c r="V250" s="1"/>
      <c r="W250" s="1"/>
      <c r="X250" s="1"/>
      <c r="Y250" s="1"/>
      <c r="Z250" s="1"/>
      <c r="AA250" s="1"/>
      <c r="AB250" s="1"/>
      <c r="AC250" s="12"/>
      <c r="AD250" s="1"/>
      <c r="AE250" s="1"/>
    </row>
    <row r="251" spans="1:31" ht="14.25" customHeight="1" x14ac:dyDescent="0.3">
      <c r="A251" s="1"/>
      <c r="B251" s="1"/>
      <c r="C251" s="1"/>
      <c r="D251" s="1"/>
      <c r="E251" s="1"/>
      <c r="F251" s="1"/>
      <c r="G251" s="1"/>
      <c r="H251" s="1"/>
      <c r="I251" s="12"/>
      <c r="J251" s="1"/>
      <c r="K251" s="1"/>
      <c r="L251" s="1"/>
      <c r="M251" s="1"/>
      <c r="N251" s="1"/>
      <c r="O251" s="1"/>
      <c r="P251" s="1"/>
      <c r="Q251" s="1"/>
      <c r="R251" s="1"/>
      <c r="S251" s="1"/>
      <c r="T251" s="1"/>
      <c r="U251" s="1"/>
      <c r="V251" s="1"/>
      <c r="W251" s="1"/>
      <c r="X251" s="1"/>
      <c r="Y251" s="1"/>
      <c r="Z251" s="1"/>
      <c r="AA251" s="1"/>
      <c r="AB251" s="1"/>
      <c r="AC251" s="12"/>
      <c r="AD251" s="1"/>
      <c r="AE251" s="1"/>
    </row>
    <row r="252" spans="1:31" ht="14.25" customHeight="1" x14ac:dyDescent="0.3">
      <c r="A252" s="1"/>
      <c r="B252" s="1"/>
      <c r="C252" s="1"/>
      <c r="D252" s="1"/>
      <c r="E252" s="1"/>
      <c r="F252" s="1"/>
      <c r="G252" s="1"/>
      <c r="H252" s="1"/>
      <c r="I252" s="12"/>
      <c r="J252" s="1"/>
      <c r="K252" s="1"/>
      <c r="L252" s="1"/>
      <c r="M252" s="1"/>
      <c r="N252" s="1"/>
      <c r="O252" s="1"/>
      <c r="P252" s="1"/>
      <c r="Q252" s="1"/>
      <c r="R252" s="1"/>
      <c r="S252" s="1"/>
      <c r="T252" s="1"/>
      <c r="U252" s="1"/>
      <c r="V252" s="1"/>
      <c r="W252" s="1"/>
      <c r="X252" s="1"/>
      <c r="Y252" s="1"/>
      <c r="Z252" s="1"/>
      <c r="AA252" s="1"/>
      <c r="AB252" s="1"/>
      <c r="AC252" s="12"/>
      <c r="AD252" s="1"/>
      <c r="AE252" s="1"/>
    </row>
    <row r="253" spans="1:31" ht="14.25" customHeight="1" x14ac:dyDescent="0.3">
      <c r="A253" s="1"/>
      <c r="B253" s="1"/>
      <c r="C253" s="1"/>
      <c r="D253" s="1"/>
      <c r="E253" s="1"/>
      <c r="F253" s="1"/>
      <c r="G253" s="1"/>
      <c r="H253" s="1"/>
      <c r="I253" s="12"/>
      <c r="J253" s="1"/>
      <c r="K253" s="1"/>
      <c r="L253" s="1"/>
      <c r="M253" s="1"/>
      <c r="N253" s="1"/>
      <c r="O253" s="1"/>
      <c r="P253" s="1"/>
      <c r="Q253" s="1"/>
      <c r="R253" s="1"/>
      <c r="S253" s="1"/>
      <c r="T253" s="1"/>
      <c r="U253" s="1"/>
      <c r="V253" s="1"/>
      <c r="W253" s="1"/>
      <c r="X253" s="1"/>
      <c r="Y253" s="1"/>
      <c r="Z253" s="1"/>
      <c r="AA253" s="1"/>
      <c r="AB253" s="1"/>
      <c r="AC253" s="12"/>
      <c r="AD253" s="1"/>
      <c r="AE253" s="1"/>
    </row>
    <row r="254" spans="1:31" ht="14.25" customHeight="1" x14ac:dyDescent="0.3">
      <c r="A254" s="1"/>
      <c r="B254" s="1"/>
      <c r="C254" s="1"/>
      <c r="D254" s="1"/>
      <c r="E254" s="1"/>
      <c r="F254" s="1"/>
      <c r="G254" s="1"/>
      <c r="H254" s="1"/>
      <c r="I254" s="12"/>
      <c r="J254" s="1"/>
      <c r="K254" s="1"/>
      <c r="L254" s="1"/>
      <c r="M254" s="1"/>
      <c r="N254" s="1"/>
      <c r="O254" s="1"/>
      <c r="P254" s="1"/>
      <c r="Q254" s="1"/>
      <c r="R254" s="1"/>
      <c r="S254" s="1"/>
      <c r="T254" s="1"/>
      <c r="U254" s="1"/>
      <c r="V254" s="1"/>
      <c r="W254" s="1"/>
      <c r="X254" s="1"/>
      <c r="Y254" s="1"/>
      <c r="Z254" s="1"/>
      <c r="AA254" s="1"/>
      <c r="AB254" s="1"/>
      <c r="AC254" s="12"/>
      <c r="AD254" s="1"/>
      <c r="AE254" s="1"/>
    </row>
    <row r="255" spans="1:31" ht="14.25" customHeight="1" x14ac:dyDescent="0.3">
      <c r="A255" s="1"/>
      <c r="B255" s="1"/>
      <c r="C255" s="1"/>
      <c r="D255" s="1"/>
      <c r="E255" s="1"/>
      <c r="F255" s="1"/>
      <c r="G255" s="1"/>
      <c r="H255" s="1"/>
      <c r="I255" s="12"/>
      <c r="J255" s="1"/>
      <c r="K255" s="1"/>
      <c r="L255" s="1"/>
      <c r="M255" s="1"/>
      <c r="N255" s="1"/>
      <c r="O255" s="1"/>
      <c r="P255" s="1"/>
      <c r="Q255" s="1"/>
      <c r="R255" s="1"/>
      <c r="S255" s="1"/>
      <c r="T255" s="1"/>
      <c r="U255" s="1"/>
      <c r="V255" s="1"/>
      <c r="W255" s="1"/>
      <c r="X255" s="1"/>
      <c r="Y255" s="1"/>
      <c r="Z255" s="1"/>
      <c r="AA255" s="1"/>
      <c r="AB255" s="1"/>
      <c r="AC255" s="12"/>
      <c r="AD255" s="1"/>
      <c r="AE255" s="1"/>
    </row>
    <row r="256" spans="1:31" ht="14.25" customHeight="1" x14ac:dyDescent="0.3">
      <c r="A256" s="1"/>
      <c r="B256" s="1"/>
      <c r="C256" s="1"/>
      <c r="D256" s="1"/>
      <c r="E256" s="1"/>
      <c r="F256" s="1"/>
      <c r="G256" s="1"/>
      <c r="H256" s="1"/>
      <c r="I256" s="12"/>
      <c r="J256" s="1"/>
      <c r="K256" s="1"/>
      <c r="L256" s="1"/>
      <c r="M256" s="1"/>
      <c r="N256" s="1"/>
      <c r="O256" s="1"/>
      <c r="P256" s="1"/>
      <c r="Q256" s="1"/>
      <c r="R256" s="1"/>
      <c r="S256" s="1"/>
      <c r="T256" s="1"/>
      <c r="U256" s="1"/>
      <c r="V256" s="1"/>
      <c r="W256" s="1"/>
      <c r="X256" s="1"/>
      <c r="Y256" s="1"/>
      <c r="Z256" s="1"/>
      <c r="AA256" s="1"/>
      <c r="AB256" s="1"/>
      <c r="AC256" s="12"/>
      <c r="AD256" s="1"/>
      <c r="AE256" s="1"/>
    </row>
    <row r="257" spans="1:31" ht="14.25" customHeight="1" x14ac:dyDescent="0.3">
      <c r="A257" s="1"/>
      <c r="B257" s="1"/>
      <c r="C257" s="1"/>
      <c r="D257" s="1"/>
      <c r="E257" s="1"/>
      <c r="F257" s="1"/>
      <c r="G257" s="1"/>
      <c r="H257" s="1"/>
      <c r="I257" s="12"/>
      <c r="J257" s="1"/>
      <c r="K257" s="1"/>
      <c r="L257" s="1"/>
      <c r="M257" s="1"/>
      <c r="N257" s="1"/>
      <c r="O257" s="1"/>
      <c r="P257" s="1"/>
      <c r="Q257" s="1"/>
      <c r="R257" s="1"/>
      <c r="S257" s="1"/>
      <c r="T257" s="1"/>
      <c r="U257" s="1"/>
      <c r="V257" s="1"/>
      <c r="W257" s="1"/>
      <c r="X257" s="1"/>
      <c r="Y257" s="1"/>
      <c r="Z257" s="1"/>
      <c r="AA257" s="1"/>
      <c r="AB257" s="1"/>
      <c r="AC257" s="12"/>
      <c r="AD257" s="1"/>
      <c r="AE257" s="1"/>
    </row>
    <row r="258" spans="1:31" ht="14.25" customHeight="1" x14ac:dyDescent="0.3">
      <c r="A258" s="1"/>
      <c r="B258" s="1"/>
      <c r="C258" s="1"/>
      <c r="D258" s="1"/>
      <c r="E258" s="1"/>
      <c r="F258" s="1"/>
      <c r="G258" s="1"/>
      <c r="H258" s="1"/>
      <c r="I258" s="12"/>
      <c r="J258" s="1"/>
      <c r="K258" s="1"/>
      <c r="L258" s="1"/>
      <c r="M258" s="1"/>
      <c r="N258" s="1"/>
      <c r="O258" s="1"/>
      <c r="P258" s="1"/>
      <c r="Q258" s="1"/>
      <c r="R258" s="1"/>
      <c r="S258" s="1"/>
      <c r="T258" s="1"/>
      <c r="U258" s="1"/>
      <c r="V258" s="1"/>
      <c r="W258" s="1"/>
      <c r="X258" s="1"/>
      <c r="Y258" s="1"/>
      <c r="Z258" s="1"/>
      <c r="AA258" s="1"/>
      <c r="AB258" s="1"/>
      <c r="AC258" s="12"/>
      <c r="AD258" s="1"/>
      <c r="AE258" s="1"/>
    </row>
    <row r="259" spans="1:31" ht="14.25" customHeight="1" x14ac:dyDescent="0.3">
      <c r="A259" s="1"/>
      <c r="B259" s="1"/>
      <c r="C259" s="1"/>
      <c r="D259" s="1"/>
      <c r="E259" s="1"/>
      <c r="F259" s="1"/>
      <c r="G259" s="1"/>
      <c r="H259" s="1"/>
      <c r="I259" s="12"/>
      <c r="J259" s="1"/>
      <c r="K259" s="1"/>
      <c r="L259" s="1"/>
      <c r="M259" s="1"/>
      <c r="N259" s="1"/>
      <c r="O259" s="1"/>
      <c r="P259" s="1"/>
      <c r="Q259" s="1"/>
      <c r="R259" s="1"/>
      <c r="S259" s="1"/>
      <c r="T259" s="1"/>
      <c r="U259" s="1"/>
      <c r="V259" s="1"/>
      <c r="W259" s="1"/>
      <c r="X259" s="1"/>
      <c r="Y259" s="1"/>
      <c r="Z259" s="1"/>
      <c r="AA259" s="1"/>
      <c r="AB259" s="1"/>
      <c r="AC259" s="12"/>
      <c r="AD259" s="1"/>
      <c r="AE259" s="1"/>
    </row>
    <row r="260" spans="1:31" ht="14.25" customHeight="1" x14ac:dyDescent="0.3">
      <c r="A260" s="1"/>
      <c r="B260" s="1"/>
      <c r="C260" s="1"/>
      <c r="D260" s="1"/>
      <c r="E260" s="1"/>
      <c r="F260" s="1"/>
      <c r="G260" s="1"/>
      <c r="H260" s="1"/>
      <c r="I260" s="12"/>
      <c r="J260" s="1"/>
      <c r="K260" s="1"/>
      <c r="L260" s="1"/>
      <c r="M260" s="1"/>
      <c r="N260" s="1"/>
      <c r="O260" s="1"/>
      <c r="P260" s="1"/>
      <c r="Q260" s="1"/>
      <c r="R260" s="1"/>
      <c r="S260" s="1"/>
      <c r="T260" s="1"/>
      <c r="U260" s="1"/>
      <c r="V260" s="1"/>
      <c r="W260" s="1"/>
      <c r="X260" s="1"/>
      <c r="Y260" s="1"/>
      <c r="Z260" s="1"/>
      <c r="AA260" s="1"/>
      <c r="AB260" s="1"/>
      <c r="AC260" s="12"/>
      <c r="AD260" s="1"/>
      <c r="AE260" s="1"/>
    </row>
    <row r="261" spans="1:31" ht="14.25" customHeight="1" x14ac:dyDescent="0.3">
      <c r="A261" s="1"/>
      <c r="B261" s="1"/>
      <c r="C261" s="1"/>
      <c r="D261" s="1"/>
      <c r="E261" s="1"/>
      <c r="F261" s="1"/>
      <c r="G261" s="1"/>
      <c r="H261" s="1"/>
      <c r="I261" s="12"/>
      <c r="J261" s="1"/>
      <c r="K261" s="1"/>
      <c r="L261" s="1"/>
      <c r="M261" s="1"/>
      <c r="N261" s="1"/>
      <c r="O261" s="1"/>
      <c r="P261" s="1"/>
      <c r="Q261" s="1"/>
      <c r="R261" s="1"/>
      <c r="S261" s="1"/>
      <c r="T261" s="1"/>
      <c r="U261" s="1"/>
      <c r="V261" s="1"/>
      <c r="W261" s="1"/>
      <c r="X261" s="1"/>
      <c r="Y261" s="1"/>
      <c r="Z261" s="1"/>
      <c r="AA261" s="1"/>
      <c r="AB261" s="1"/>
      <c r="AC261" s="12"/>
      <c r="AD261" s="1"/>
      <c r="AE261" s="1"/>
    </row>
    <row r="262" spans="1:31" ht="14.25" customHeight="1" x14ac:dyDescent="0.3">
      <c r="A262" s="1"/>
      <c r="B262" s="1"/>
      <c r="C262" s="1"/>
      <c r="D262" s="1"/>
      <c r="E262" s="1"/>
      <c r="F262" s="1"/>
      <c r="G262" s="1"/>
      <c r="H262" s="1"/>
      <c r="I262" s="12"/>
      <c r="J262" s="1"/>
      <c r="K262" s="1"/>
      <c r="L262" s="1"/>
      <c r="M262" s="1"/>
      <c r="N262" s="1"/>
      <c r="O262" s="1"/>
      <c r="P262" s="1"/>
      <c r="Q262" s="1"/>
      <c r="R262" s="1"/>
      <c r="S262" s="1"/>
      <c r="T262" s="1"/>
      <c r="U262" s="1"/>
      <c r="V262" s="1"/>
      <c r="W262" s="1"/>
      <c r="X262" s="1"/>
      <c r="Y262" s="1"/>
      <c r="Z262" s="1"/>
      <c r="AA262" s="1"/>
      <c r="AB262" s="1"/>
      <c r="AC262" s="12"/>
      <c r="AD262" s="1"/>
      <c r="AE262" s="1"/>
    </row>
    <row r="263" spans="1:31" ht="14.25" customHeight="1" x14ac:dyDescent="0.3">
      <c r="A263" s="1"/>
      <c r="B263" s="1"/>
      <c r="C263" s="1"/>
      <c r="D263" s="1"/>
      <c r="E263" s="1"/>
      <c r="F263" s="1"/>
      <c r="G263" s="1"/>
      <c r="H263" s="1"/>
      <c r="I263" s="12"/>
      <c r="J263" s="1"/>
      <c r="K263" s="1"/>
      <c r="L263" s="1"/>
      <c r="M263" s="1"/>
      <c r="N263" s="1"/>
      <c r="O263" s="1"/>
      <c r="P263" s="1"/>
      <c r="Q263" s="1"/>
      <c r="R263" s="1"/>
      <c r="S263" s="1"/>
      <c r="T263" s="1"/>
      <c r="U263" s="1"/>
      <c r="V263" s="1"/>
      <c r="W263" s="1"/>
      <c r="X263" s="1"/>
      <c r="Y263" s="1"/>
      <c r="Z263" s="1"/>
      <c r="AA263" s="1"/>
      <c r="AB263" s="1"/>
      <c r="AC263" s="12"/>
      <c r="AD263" s="1"/>
      <c r="AE263" s="1"/>
    </row>
    <row r="264" spans="1:31" ht="14.25" customHeight="1" x14ac:dyDescent="0.3">
      <c r="A264" s="1"/>
      <c r="B264" s="1"/>
      <c r="C264" s="1"/>
      <c r="D264" s="1"/>
      <c r="E264" s="1"/>
      <c r="F264" s="1"/>
      <c r="G264" s="1"/>
      <c r="H264" s="1"/>
      <c r="I264" s="12"/>
      <c r="J264" s="1"/>
      <c r="K264" s="1"/>
      <c r="L264" s="1"/>
      <c r="M264" s="1"/>
      <c r="N264" s="1"/>
      <c r="O264" s="1"/>
      <c r="P264" s="1"/>
      <c r="Q264" s="1"/>
      <c r="R264" s="1"/>
      <c r="S264" s="1"/>
      <c r="T264" s="1"/>
      <c r="U264" s="1"/>
      <c r="V264" s="1"/>
      <c r="W264" s="1"/>
      <c r="X264" s="1"/>
      <c r="Y264" s="1"/>
      <c r="Z264" s="1"/>
      <c r="AA264" s="1"/>
      <c r="AB264" s="1"/>
      <c r="AC264" s="12"/>
      <c r="AD264" s="1"/>
      <c r="AE264" s="1"/>
    </row>
    <row r="265" spans="1:31" ht="14.25" customHeight="1" x14ac:dyDescent="0.3">
      <c r="A265" s="1"/>
      <c r="B265" s="1"/>
      <c r="C265" s="1"/>
      <c r="D265" s="1"/>
      <c r="E265" s="1"/>
      <c r="F265" s="1"/>
      <c r="G265" s="1"/>
      <c r="H265" s="1"/>
      <c r="I265" s="12"/>
      <c r="J265" s="1"/>
      <c r="K265" s="1"/>
      <c r="L265" s="1"/>
      <c r="M265" s="1"/>
      <c r="N265" s="1"/>
      <c r="O265" s="1"/>
      <c r="P265" s="1"/>
      <c r="Q265" s="1"/>
      <c r="R265" s="1"/>
      <c r="S265" s="1"/>
      <c r="T265" s="1"/>
      <c r="U265" s="1"/>
      <c r="V265" s="1"/>
      <c r="W265" s="1"/>
      <c r="X265" s="1"/>
      <c r="Y265" s="1"/>
      <c r="Z265" s="1"/>
      <c r="AA265" s="1"/>
      <c r="AB265" s="1"/>
      <c r="AC265" s="12"/>
      <c r="AD265" s="1"/>
      <c r="AE265" s="1"/>
    </row>
    <row r="266" spans="1:31" ht="14.25" customHeight="1" x14ac:dyDescent="0.3">
      <c r="A266" s="1"/>
      <c r="B266" s="1"/>
      <c r="C266" s="1"/>
      <c r="D266" s="1"/>
      <c r="E266" s="1"/>
      <c r="F266" s="1"/>
      <c r="G266" s="1"/>
      <c r="H266" s="1"/>
      <c r="I266" s="12"/>
      <c r="J266" s="1"/>
      <c r="K266" s="1"/>
      <c r="L266" s="1"/>
      <c r="M266" s="1"/>
      <c r="N266" s="1"/>
      <c r="O266" s="1"/>
      <c r="P266" s="1"/>
      <c r="Q266" s="1"/>
      <c r="R266" s="1"/>
      <c r="S266" s="1"/>
      <c r="T266" s="1"/>
      <c r="U266" s="1"/>
      <c r="V266" s="1"/>
      <c r="W266" s="1"/>
      <c r="X266" s="1"/>
      <c r="Y266" s="1"/>
      <c r="Z266" s="1"/>
      <c r="AA266" s="1"/>
      <c r="AB266" s="1"/>
      <c r="AC266" s="12"/>
      <c r="AD266" s="1"/>
      <c r="AE266" s="1"/>
    </row>
    <row r="267" spans="1:31" ht="14.25" customHeight="1" x14ac:dyDescent="0.3">
      <c r="A267" s="1"/>
      <c r="B267" s="1"/>
      <c r="C267" s="1"/>
      <c r="D267" s="1"/>
      <c r="E267" s="1"/>
      <c r="F267" s="1"/>
      <c r="G267" s="1"/>
      <c r="H267" s="1"/>
      <c r="I267" s="12"/>
      <c r="J267" s="1"/>
      <c r="K267" s="1"/>
      <c r="L267" s="1"/>
      <c r="M267" s="1"/>
      <c r="N267" s="1"/>
      <c r="O267" s="1"/>
      <c r="P267" s="1"/>
      <c r="Q267" s="1"/>
      <c r="R267" s="1"/>
      <c r="S267" s="1"/>
      <c r="T267" s="1"/>
      <c r="U267" s="1"/>
      <c r="V267" s="1"/>
      <c r="W267" s="1"/>
      <c r="X267" s="1"/>
      <c r="Y267" s="1"/>
      <c r="Z267" s="1"/>
      <c r="AA267" s="1"/>
      <c r="AB267" s="1"/>
      <c r="AC267" s="12"/>
      <c r="AD267" s="1"/>
      <c r="AE267" s="1"/>
    </row>
    <row r="268" spans="1:31" ht="14.25" customHeight="1" x14ac:dyDescent="0.3">
      <c r="A268" s="1"/>
      <c r="B268" s="1"/>
      <c r="C268" s="1"/>
      <c r="D268" s="1"/>
      <c r="E268" s="1"/>
      <c r="F268" s="1"/>
      <c r="G268" s="1"/>
      <c r="H268" s="1"/>
      <c r="I268" s="12"/>
      <c r="J268" s="1"/>
      <c r="K268" s="1"/>
      <c r="L268" s="1"/>
      <c r="M268" s="1"/>
      <c r="N268" s="1"/>
      <c r="O268" s="1"/>
      <c r="P268" s="1"/>
      <c r="Q268" s="1"/>
      <c r="R268" s="1"/>
      <c r="S268" s="1"/>
      <c r="T268" s="1"/>
      <c r="U268" s="1"/>
      <c r="V268" s="1"/>
      <c r="W268" s="1"/>
      <c r="X268" s="1"/>
      <c r="Y268" s="1"/>
      <c r="Z268" s="1"/>
      <c r="AA268" s="1"/>
      <c r="AB268" s="1"/>
      <c r="AC268" s="12"/>
      <c r="AD268" s="1"/>
      <c r="AE268" s="1"/>
    </row>
    <row r="269" spans="1:31" ht="14.25" customHeight="1" x14ac:dyDescent="0.3">
      <c r="A269" s="1"/>
      <c r="B269" s="1"/>
      <c r="C269" s="1"/>
      <c r="D269" s="1"/>
      <c r="E269" s="1"/>
      <c r="F269" s="1"/>
      <c r="G269" s="1"/>
      <c r="H269" s="1"/>
      <c r="I269" s="12"/>
      <c r="J269" s="1"/>
      <c r="K269" s="1"/>
      <c r="L269" s="1"/>
      <c r="M269" s="1"/>
      <c r="N269" s="1"/>
      <c r="O269" s="1"/>
      <c r="P269" s="1"/>
      <c r="Q269" s="1"/>
      <c r="R269" s="1"/>
      <c r="S269" s="1"/>
      <c r="T269" s="1"/>
      <c r="U269" s="1"/>
      <c r="V269" s="1"/>
      <c r="W269" s="1"/>
      <c r="X269" s="1"/>
      <c r="Y269" s="1"/>
      <c r="Z269" s="1"/>
      <c r="AA269" s="1"/>
      <c r="AB269" s="1"/>
      <c r="AC269" s="12"/>
      <c r="AD269" s="1"/>
      <c r="AE269" s="1"/>
    </row>
    <row r="270" spans="1:31" ht="14.25" customHeight="1" x14ac:dyDescent="0.3">
      <c r="A270" s="1"/>
      <c r="B270" s="1"/>
      <c r="C270" s="1"/>
      <c r="D270" s="1"/>
      <c r="E270" s="1"/>
      <c r="F270" s="1"/>
      <c r="G270" s="1"/>
      <c r="H270" s="1"/>
      <c r="I270" s="12"/>
      <c r="J270" s="1"/>
      <c r="K270" s="1"/>
      <c r="L270" s="1"/>
      <c r="M270" s="1"/>
      <c r="N270" s="1"/>
      <c r="O270" s="1"/>
      <c r="P270" s="1"/>
      <c r="Q270" s="1"/>
      <c r="R270" s="1"/>
      <c r="S270" s="1"/>
      <c r="T270" s="1"/>
      <c r="U270" s="1"/>
      <c r="V270" s="1"/>
      <c r="W270" s="1"/>
      <c r="X270" s="1"/>
      <c r="Y270" s="1"/>
      <c r="Z270" s="1"/>
      <c r="AA270" s="1"/>
      <c r="AB270" s="1"/>
      <c r="AC270" s="12"/>
      <c r="AD270" s="1"/>
      <c r="AE270" s="1"/>
    </row>
    <row r="271" spans="1:31" ht="14.25" customHeight="1" x14ac:dyDescent="0.3">
      <c r="A271" s="1"/>
      <c r="B271" s="1"/>
      <c r="C271" s="1"/>
      <c r="D271" s="1"/>
      <c r="E271" s="1"/>
      <c r="F271" s="1"/>
      <c r="G271" s="1"/>
      <c r="H271" s="1"/>
      <c r="I271" s="12"/>
      <c r="J271" s="1"/>
      <c r="K271" s="1"/>
      <c r="L271" s="1"/>
      <c r="M271" s="1"/>
      <c r="N271" s="1"/>
      <c r="O271" s="1"/>
      <c r="P271" s="1"/>
      <c r="Q271" s="1"/>
      <c r="R271" s="1"/>
      <c r="S271" s="1"/>
      <c r="T271" s="1"/>
      <c r="U271" s="1"/>
      <c r="V271" s="1"/>
      <c r="W271" s="1"/>
      <c r="X271" s="1"/>
      <c r="Y271" s="1"/>
      <c r="Z271" s="1"/>
      <c r="AA271" s="1"/>
      <c r="AB271" s="1"/>
      <c r="AC271" s="12"/>
      <c r="AD271" s="1"/>
      <c r="AE271" s="1"/>
    </row>
    <row r="272" spans="1:31" ht="14.25" customHeight="1" x14ac:dyDescent="0.3">
      <c r="A272" s="1"/>
      <c r="B272" s="1"/>
      <c r="C272" s="1"/>
      <c r="D272" s="1"/>
      <c r="E272" s="1"/>
      <c r="F272" s="1"/>
      <c r="G272" s="1"/>
      <c r="H272" s="1"/>
      <c r="I272" s="12"/>
      <c r="J272" s="1"/>
      <c r="K272" s="1"/>
      <c r="L272" s="1"/>
      <c r="M272" s="1"/>
      <c r="N272" s="1"/>
      <c r="O272" s="1"/>
      <c r="P272" s="1"/>
      <c r="Q272" s="1"/>
      <c r="R272" s="1"/>
      <c r="S272" s="1"/>
      <c r="T272" s="1"/>
      <c r="U272" s="1"/>
      <c r="V272" s="1"/>
      <c r="W272" s="1"/>
      <c r="X272" s="1"/>
      <c r="Y272" s="1"/>
      <c r="Z272" s="1"/>
      <c r="AA272" s="1"/>
      <c r="AB272" s="1"/>
      <c r="AC272" s="12"/>
      <c r="AD272" s="1"/>
      <c r="AE272" s="1"/>
    </row>
    <row r="273" spans="1:31" ht="14.25" customHeight="1" x14ac:dyDescent="0.3">
      <c r="A273" s="1"/>
      <c r="B273" s="1"/>
      <c r="C273" s="1"/>
      <c r="D273" s="1"/>
      <c r="E273" s="1"/>
      <c r="F273" s="1"/>
      <c r="G273" s="1"/>
      <c r="H273" s="1"/>
      <c r="I273" s="12"/>
      <c r="J273" s="1"/>
      <c r="K273" s="1"/>
      <c r="L273" s="1"/>
      <c r="M273" s="1"/>
      <c r="N273" s="1"/>
      <c r="O273" s="1"/>
      <c r="P273" s="1"/>
      <c r="Q273" s="1"/>
      <c r="R273" s="1"/>
      <c r="S273" s="1"/>
      <c r="T273" s="1"/>
      <c r="U273" s="1"/>
      <c r="V273" s="1"/>
      <c r="W273" s="1"/>
      <c r="X273" s="1"/>
      <c r="Y273" s="1"/>
      <c r="Z273" s="1"/>
      <c r="AA273" s="1"/>
      <c r="AB273" s="1"/>
      <c r="AC273" s="12"/>
      <c r="AD273" s="1"/>
      <c r="AE273" s="1"/>
    </row>
    <row r="274" spans="1:31" ht="14.25" customHeight="1" x14ac:dyDescent="0.3">
      <c r="A274" s="1"/>
      <c r="B274" s="1"/>
      <c r="C274" s="1"/>
      <c r="D274" s="1"/>
      <c r="E274" s="1"/>
      <c r="F274" s="1"/>
      <c r="G274" s="1"/>
      <c r="H274" s="1"/>
      <c r="I274" s="12"/>
      <c r="J274" s="1"/>
      <c r="K274" s="1"/>
      <c r="L274" s="1"/>
      <c r="M274" s="1"/>
      <c r="N274" s="1"/>
      <c r="O274" s="1"/>
      <c r="P274" s="1"/>
      <c r="Q274" s="1"/>
      <c r="R274" s="1"/>
      <c r="S274" s="1"/>
      <c r="T274" s="1"/>
      <c r="U274" s="1"/>
      <c r="V274" s="1"/>
      <c r="W274" s="1"/>
      <c r="X274" s="1"/>
      <c r="Y274" s="1"/>
      <c r="Z274" s="1"/>
      <c r="AA274" s="1"/>
      <c r="AB274" s="1"/>
      <c r="AC274" s="12"/>
      <c r="AD274" s="1"/>
      <c r="AE274" s="1"/>
    </row>
    <row r="275" spans="1:31" ht="14.25" customHeight="1" x14ac:dyDescent="0.3">
      <c r="A275" s="1"/>
      <c r="B275" s="1"/>
      <c r="C275" s="1"/>
      <c r="D275" s="1"/>
      <c r="E275" s="1"/>
      <c r="F275" s="1"/>
      <c r="G275" s="1"/>
      <c r="H275" s="1"/>
      <c r="I275" s="12"/>
      <c r="J275" s="1"/>
      <c r="K275" s="1"/>
      <c r="L275" s="1"/>
      <c r="M275" s="1"/>
      <c r="N275" s="1"/>
      <c r="O275" s="1"/>
      <c r="P275" s="1"/>
      <c r="Q275" s="1"/>
      <c r="R275" s="1"/>
      <c r="S275" s="1"/>
      <c r="T275" s="1"/>
      <c r="U275" s="1"/>
      <c r="V275" s="1"/>
      <c r="W275" s="1"/>
      <c r="X275" s="1"/>
      <c r="Y275" s="1"/>
      <c r="Z275" s="1"/>
      <c r="AA275" s="1"/>
      <c r="AB275" s="1"/>
      <c r="AC275" s="12"/>
      <c r="AD275" s="1"/>
      <c r="AE275" s="1"/>
    </row>
    <row r="276" spans="1:31" ht="14.25" customHeight="1" x14ac:dyDescent="0.3">
      <c r="A276" s="1"/>
      <c r="B276" s="1"/>
      <c r="C276" s="1"/>
      <c r="D276" s="1"/>
      <c r="E276" s="1"/>
      <c r="F276" s="1"/>
      <c r="G276" s="1"/>
      <c r="H276" s="1"/>
      <c r="I276" s="12"/>
      <c r="J276" s="1"/>
      <c r="K276" s="1"/>
      <c r="L276" s="1"/>
      <c r="M276" s="1"/>
      <c r="N276" s="1"/>
      <c r="O276" s="1"/>
      <c r="P276" s="1"/>
      <c r="Q276" s="1"/>
      <c r="R276" s="1"/>
      <c r="S276" s="1"/>
      <c r="T276" s="1"/>
      <c r="U276" s="1"/>
      <c r="V276" s="1"/>
      <c r="W276" s="1"/>
      <c r="X276" s="1"/>
      <c r="Y276" s="1"/>
      <c r="Z276" s="1"/>
      <c r="AA276" s="1"/>
      <c r="AB276" s="1"/>
      <c r="AC276" s="12"/>
      <c r="AD276" s="1"/>
      <c r="AE276" s="1"/>
    </row>
    <row r="277" spans="1:31" ht="14.25" customHeight="1" x14ac:dyDescent="0.3">
      <c r="A277" s="1"/>
      <c r="B277" s="1"/>
      <c r="C277" s="1"/>
      <c r="D277" s="1"/>
      <c r="E277" s="1"/>
      <c r="F277" s="1"/>
      <c r="G277" s="1"/>
      <c r="H277" s="1"/>
      <c r="I277" s="12"/>
      <c r="J277" s="1"/>
      <c r="K277" s="1"/>
      <c r="L277" s="1"/>
      <c r="M277" s="1"/>
      <c r="N277" s="1"/>
      <c r="O277" s="1"/>
      <c r="P277" s="1"/>
      <c r="Q277" s="1"/>
      <c r="R277" s="1"/>
      <c r="S277" s="1"/>
      <c r="T277" s="1"/>
      <c r="U277" s="1"/>
      <c r="V277" s="1"/>
      <c r="W277" s="1"/>
      <c r="X277" s="1"/>
      <c r="Y277" s="1"/>
      <c r="Z277" s="1"/>
      <c r="AA277" s="1"/>
      <c r="AB277" s="1"/>
      <c r="AC277" s="12"/>
      <c r="AD277" s="1"/>
      <c r="AE277" s="1"/>
    </row>
    <row r="278" spans="1:31" ht="14.25" customHeight="1" x14ac:dyDescent="0.3">
      <c r="A278" s="1"/>
      <c r="B278" s="1"/>
      <c r="C278" s="1"/>
      <c r="D278" s="1"/>
      <c r="E278" s="1"/>
      <c r="F278" s="1"/>
      <c r="G278" s="1"/>
      <c r="H278" s="1"/>
      <c r="I278" s="12"/>
      <c r="J278" s="1"/>
      <c r="K278" s="1"/>
      <c r="L278" s="1"/>
      <c r="M278" s="1"/>
      <c r="N278" s="1"/>
      <c r="O278" s="1"/>
      <c r="P278" s="1"/>
      <c r="Q278" s="1"/>
      <c r="R278" s="1"/>
      <c r="S278" s="1"/>
      <c r="T278" s="1"/>
      <c r="U278" s="1"/>
      <c r="V278" s="1"/>
      <c r="W278" s="1"/>
      <c r="X278" s="1"/>
      <c r="Y278" s="1"/>
      <c r="Z278" s="1"/>
      <c r="AA278" s="1"/>
      <c r="AB278" s="1"/>
      <c r="AC278" s="12"/>
      <c r="AD278" s="1"/>
      <c r="AE278" s="1"/>
    </row>
    <row r="279" spans="1:31" ht="14.25" customHeight="1" x14ac:dyDescent="0.3">
      <c r="A279" s="1"/>
      <c r="B279" s="1"/>
      <c r="C279" s="1"/>
      <c r="D279" s="1"/>
      <c r="E279" s="1"/>
      <c r="F279" s="1"/>
      <c r="G279" s="1"/>
      <c r="H279" s="1"/>
      <c r="I279" s="12"/>
      <c r="J279" s="1"/>
      <c r="K279" s="1"/>
      <c r="L279" s="1"/>
      <c r="M279" s="1"/>
      <c r="N279" s="1"/>
      <c r="O279" s="1"/>
      <c r="P279" s="1"/>
      <c r="Q279" s="1"/>
      <c r="R279" s="1"/>
      <c r="S279" s="1"/>
      <c r="T279" s="1"/>
      <c r="U279" s="1"/>
      <c r="V279" s="1"/>
      <c r="W279" s="1"/>
      <c r="X279" s="1"/>
      <c r="Y279" s="1"/>
      <c r="Z279" s="1"/>
      <c r="AA279" s="1"/>
      <c r="AB279" s="1"/>
      <c r="AC279" s="12"/>
      <c r="AD279" s="1"/>
      <c r="AE279" s="1"/>
    </row>
    <row r="280" spans="1:31" ht="14.25" customHeight="1" x14ac:dyDescent="0.3">
      <c r="A280" s="1"/>
      <c r="B280" s="1"/>
      <c r="C280" s="1"/>
      <c r="D280" s="1"/>
      <c r="E280" s="1"/>
      <c r="F280" s="1"/>
      <c r="G280" s="1"/>
      <c r="H280" s="1"/>
      <c r="I280" s="12"/>
      <c r="J280" s="1"/>
      <c r="K280" s="1"/>
      <c r="L280" s="1"/>
      <c r="M280" s="1"/>
      <c r="N280" s="1"/>
      <c r="O280" s="1"/>
      <c r="P280" s="1"/>
      <c r="Q280" s="1"/>
      <c r="R280" s="1"/>
      <c r="S280" s="1"/>
      <c r="T280" s="1"/>
      <c r="U280" s="1"/>
      <c r="V280" s="1"/>
      <c r="W280" s="1"/>
      <c r="X280" s="1"/>
      <c r="Y280" s="1"/>
      <c r="Z280" s="1"/>
      <c r="AA280" s="1"/>
      <c r="AB280" s="1"/>
      <c r="AC280" s="12"/>
      <c r="AD280" s="1"/>
      <c r="AE280" s="1"/>
    </row>
    <row r="281" spans="1:31" ht="14.25" customHeight="1" x14ac:dyDescent="0.3">
      <c r="A281" s="1"/>
      <c r="B281" s="1"/>
      <c r="C281" s="1"/>
      <c r="D281" s="1"/>
      <c r="E281" s="1"/>
      <c r="F281" s="1"/>
      <c r="G281" s="1"/>
      <c r="H281" s="1"/>
      <c r="I281" s="12"/>
      <c r="J281" s="1"/>
      <c r="K281" s="1"/>
      <c r="L281" s="1"/>
      <c r="M281" s="1"/>
      <c r="N281" s="1"/>
      <c r="O281" s="1"/>
      <c r="P281" s="1"/>
      <c r="Q281" s="1"/>
      <c r="R281" s="1"/>
      <c r="S281" s="1"/>
      <c r="T281" s="1"/>
      <c r="U281" s="1"/>
      <c r="V281" s="1"/>
      <c r="W281" s="1"/>
      <c r="X281" s="1"/>
      <c r="Y281" s="1"/>
      <c r="Z281" s="1"/>
      <c r="AA281" s="1"/>
      <c r="AB281" s="1"/>
      <c r="AC281" s="12"/>
      <c r="AD281" s="1"/>
      <c r="AE281" s="1"/>
    </row>
    <row r="282" spans="1:31" ht="14.25" customHeight="1" x14ac:dyDescent="0.3">
      <c r="A282" s="1"/>
      <c r="B282" s="1"/>
      <c r="C282" s="1"/>
      <c r="D282" s="1"/>
      <c r="E282" s="1"/>
      <c r="F282" s="1"/>
      <c r="G282" s="1"/>
      <c r="H282" s="1"/>
      <c r="I282" s="12"/>
      <c r="J282" s="1"/>
      <c r="K282" s="1"/>
      <c r="L282" s="1"/>
      <c r="M282" s="1"/>
      <c r="N282" s="1"/>
      <c r="O282" s="1"/>
      <c r="P282" s="1"/>
      <c r="Q282" s="1"/>
      <c r="R282" s="1"/>
      <c r="S282" s="1"/>
      <c r="T282" s="1"/>
      <c r="U282" s="1"/>
      <c r="V282" s="1"/>
      <c r="W282" s="1"/>
      <c r="X282" s="1"/>
      <c r="Y282" s="1"/>
      <c r="Z282" s="1"/>
      <c r="AA282" s="1"/>
      <c r="AB282" s="1"/>
      <c r="AC282" s="12"/>
      <c r="AD282" s="1"/>
      <c r="AE282" s="1"/>
    </row>
    <row r="283" spans="1:31" ht="14.25" customHeight="1" x14ac:dyDescent="0.3">
      <c r="A283" s="1"/>
      <c r="B283" s="1"/>
      <c r="C283" s="1"/>
      <c r="D283" s="1"/>
      <c r="E283" s="1"/>
      <c r="F283" s="1"/>
      <c r="G283" s="1"/>
      <c r="H283" s="1"/>
      <c r="I283" s="12"/>
      <c r="J283" s="1"/>
      <c r="K283" s="1"/>
      <c r="L283" s="1"/>
      <c r="M283" s="1"/>
      <c r="N283" s="1"/>
      <c r="O283" s="1"/>
      <c r="P283" s="1"/>
      <c r="Q283" s="1"/>
      <c r="R283" s="1"/>
      <c r="S283" s="1"/>
      <c r="T283" s="1"/>
      <c r="U283" s="1"/>
      <c r="V283" s="1"/>
      <c r="W283" s="1"/>
      <c r="X283" s="1"/>
      <c r="Y283" s="1"/>
      <c r="Z283" s="1"/>
      <c r="AA283" s="1"/>
      <c r="AB283" s="1"/>
      <c r="AC283" s="12"/>
      <c r="AD283" s="1"/>
      <c r="AE283" s="1"/>
    </row>
    <row r="284" spans="1:31" ht="14.25" customHeight="1" x14ac:dyDescent="0.3">
      <c r="A284" s="1"/>
      <c r="B284" s="1"/>
      <c r="C284" s="1"/>
      <c r="D284" s="1"/>
      <c r="E284" s="1"/>
      <c r="F284" s="1"/>
      <c r="G284" s="1"/>
      <c r="H284" s="1"/>
      <c r="I284" s="12"/>
      <c r="J284" s="1"/>
      <c r="K284" s="1"/>
      <c r="L284" s="1"/>
      <c r="M284" s="1"/>
      <c r="N284" s="1"/>
      <c r="O284" s="1"/>
      <c r="P284" s="1"/>
      <c r="Q284" s="1"/>
      <c r="R284" s="1"/>
      <c r="S284" s="1"/>
      <c r="T284" s="1"/>
      <c r="U284" s="1"/>
      <c r="V284" s="1"/>
      <c r="W284" s="1"/>
      <c r="X284" s="1"/>
      <c r="Y284" s="1"/>
      <c r="Z284" s="1"/>
      <c r="AA284" s="1"/>
      <c r="AB284" s="1"/>
      <c r="AC284" s="12"/>
      <c r="AD284" s="1"/>
      <c r="AE284" s="1"/>
    </row>
    <row r="285" spans="1:31" ht="14.25" customHeight="1" x14ac:dyDescent="0.3">
      <c r="A285" s="1"/>
      <c r="B285" s="1"/>
      <c r="C285" s="1"/>
      <c r="D285" s="1"/>
      <c r="E285" s="1"/>
      <c r="F285" s="1"/>
      <c r="G285" s="1"/>
      <c r="H285" s="1"/>
      <c r="I285" s="12"/>
      <c r="J285" s="1"/>
      <c r="K285" s="1"/>
      <c r="L285" s="1"/>
      <c r="M285" s="1"/>
      <c r="N285" s="1"/>
      <c r="O285" s="1"/>
      <c r="P285" s="1"/>
      <c r="Q285" s="1"/>
      <c r="R285" s="1"/>
      <c r="S285" s="1"/>
      <c r="T285" s="1"/>
      <c r="U285" s="1"/>
      <c r="V285" s="1"/>
      <c r="W285" s="1"/>
      <c r="X285" s="1"/>
      <c r="Y285" s="1"/>
      <c r="Z285" s="1"/>
      <c r="AA285" s="1"/>
      <c r="AB285" s="1"/>
      <c r="AC285" s="12"/>
      <c r="AD285" s="1"/>
      <c r="AE285" s="1"/>
    </row>
    <row r="286" spans="1:31" ht="14.25" customHeight="1" x14ac:dyDescent="0.3">
      <c r="A286" s="1"/>
      <c r="B286" s="1"/>
      <c r="C286" s="1"/>
      <c r="D286" s="1"/>
      <c r="E286" s="1"/>
      <c r="F286" s="1"/>
      <c r="G286" s="1"/>
      <c r="H286" s="1"/>
      <c r="I286" s="12"/>
      <c r="J286" s="1"/>
      <c r="K286" s="1"/>
      <c r="L286" s="1"/>
      <c r="M286" s="1"/>
      <c r="N286" s="1"/>
      <c r="O286" s="1"/>
      <c r="P286" s="1"/>
      <c r="Q286" s="1"/>
      <c r="R286" s="1"/>
      <c r="S286" s="1"/>
      <c r="T286" s="1"/>
      <c r="U286" s="1"/>
      <c r="V286" s="1"/>
      <c r="W286" s="1"/>
      <c r="X286" s="1"/>
      <c r="Y286" s="1"/>
      <c r="Z286" s="1"/>
      <c r="AA286" s="1"/>
      <c r="AB286" s="1"/>
      <c r="AC286" s="12"/>
      <c r="AD286" s="1"/>
      <c r="AE286" s="1"/>
    </row>
    <row r="287" spans="1:31" ht="14.25" customHeight="1" x14ac:dyDescent="0.3">
      <c r="A287" s="1"/>
      <c r="B287" s="1"/>
      <c r="C287" s="1"/>
      <c r="D287" s="1"/>
      <c r="E287" s="1"/>
      <c r="F287" s="1"/>
      <c r="G287" s="1"/>
      <c r="H287" s="1"/>
      <c r="I287" s="12"/>
      <c r="J287" s="1"/>
      <c r="K287" s="1"/>
      <c r="L287" s="1"/>
      <c r="M287" s="1"/>
      <c r="N287" s="1"/>
      <c r="O287" s="1"/>
      <c r="P287" s="1"/>
      <c r="Q287" s="1"/>
      <c r="R287" s="1"/>
      <c r="S287" s="1"/>
      <c r="T287" s="1"/>
      <c r="U287" s="1"/>
      <c r="V287" s="1"/>
      <c r="W287" s="1"/>
      <c r="X287" s="1"/>
      <c r="Y287" s="1"/>
      <c r="Z287" s="1"/>
      <c r="AA287" s="1"/>
      <c r="AB287" s="1"/>
      <c r="AC287" s="12"/>
      <c r="AD287" s="1"/>
      <c r="AE287" s="1"/>
    </row>
    <row r="288" spans="1:31" ht="14.25" customHeight="1" x14ac:dyDescent="0.3">
      <c r="A288" s="1"/>
      <c r="B288" s="1"/>
      <c r="C288" s="1"/>
      <c r="D288" s="1"/>
      <c r="E288" s="1"/>
      <c r="F288" s="1"/>
      <c r="G288" s="1"/>
      <c r="H288" s="1"/>
      <c r="I288" s="12"/>
      <c r="J288" s="1"/>
      <c r="K288" s="1"/>
      <c r="L288" s="1"/>
      <c r="M288" s="1"/>
      <c r="N288" s="1"/>
      <c r="O288" s="1"/>
      <c r="P288" s="1"/>
      <c r="Q288" s="1"/>
      <c r="R288" s="1"/>
      <c r="S288" s="1"/>
      <c r="T288" s="1"/>
      <c r="U288" s="1"/>
      <c r="V288" s="1"/>
      <c r="W288" s="1"/>
      <c r="X288" s="1"/>
      <c r="Y288" s="1"/>
      <c r="Z288" s="1"/>
      <c r="AA288" s="1"/>
      <c r="AB288" s="1"/>
      <c r="AC288" s="12"/>
      <c r="AD288" s="1"/>
      <c r="AE288" s="1"/>
    </row>
    <row r="289" spans="1:31" ht="14.25" customHeight="1" x14ac:dyDescent="0.3">
      <c r="A289" s="1"/>
      <c r="B289" s="1"/>
      <c r="C289" s="1"/>
      <c r="D289" s="1"/>
      <c r="E289" s="1"/>
      <c r="F289" s="1"/>
      <c r="G289" s="1"/>
      <c r="H289" s="1"/>
      <c r="I289" s="12"/>
      <c r="J289" s="1"/>
      <c r="K289" s="1"/>
      <c r="L289" s="1"/>
      <c r="M289" s="1"/>
      <c r="N289" s="1"/>
      <c r="O289" s="1"/>
      <c r="P289" s="1"/>
      <c r="Q289" s="1"/>
      <c r="R289" s="1"/>
      <c r="S289" s="1"/>
      <c r="T289" s="1"/>
      <c r="U289" s="1"/>
      <c r="V289" s="1"/>
      <c r="W289" s="1"/>
      <c r="X289" s="1"/>
      <c r="Y289" s="1"/>
      <c r="Z289" s="1"/>
      <c r="AA289" s="1"/>
      <c r="AB289" s="1"/>
      <c r="AC289" s="12"/>
      <c r="AD289" s="1"/>
      <c r="AE289" s="1"/>
    </row>
    <row r="290" spans="1:31" ht="14.25" customHeight="1" x14ac:dyDescent="0.3">
      <c r="A290" s="1"/>
      <c r="B290" s="1"/>
      <c r="C290" s="1"/>
      <c r="D290" s="1"/>
      <c r="E290" s="1"/>
      <c r="F290" s="1"/>
      <c r="G290" s="1"/>
      <c r="H290" s="1"/>
      <c r="I290" s="12"/>
      <c r="J290" s="1"/>
      <c r="K290" s="1"/>
      <c r="L290" s="1"/>
      <c r="M290" s="1"/>
      <c r="N290" s="1"/>
      <c r="O290" s="1"/>
      <c r="P290" s="1"/>
      <c r="Q290" s="1"/>
      <c r="R290" s="1"/>
      <c r="S290" s="1"/>
      <c r="T290" s="1"/>
      <c r="U290" s="1"/>
      <c r="V290" s="1"/>
      <c r="W290" s="1"/>
      <c r="X290" s="1"/>
      <c r="Y290" s="1"/>
      <c r="Z290" s="1"/>
      <c r="AA290" s="1"/>
      <c r="AB290" s="1"/>
      <c r="AC290" s="12"/>
      <c r="AD290" s="1"/>
      <c r="AE290" s="1"/>
    </row>
    <row r="291" spans="1:31" ht="14.25" customHeight="1" x14ac:dyDescent="0.3">
      <c r="A291" s="1"/>
      <c r="B291" s="1"/>
      <c r="C291" s="1"/>
      <c r="D291" s="1"/>
      <c r="E291" s="1"/>
      <c r="F291" s="1"/>
      <c r="G291" s="1"/>
      <c r="H291" s="1"/>
      <c r="I291" s="12"/>
      <c r="J291" s="1"/>
      <c r="K291" s="1"/>
      <c r="L291" s="1"/>
      <c r="M291" s="1"/>
      <c r="N291" s="1"/>
      <c r="O291" s="1"/>
      <c r="P291" s="1"/>
      <c r="Q291" s="1"/>
      <c r="R291" s="1"/>
      <c r="S291" s="1"/>
      <c r="T291" s="1"/>
      <c r="U291" s="1"/>
      <c r="V291" s="1"/>
      <c r="W291" s="1"/>
      <c r="X291" s="1"/>
      <c r="Y291" s="1"/>
      <c r="Z291" s="1"/>
      <c r="AA291" s="1"/>
      <c r="AB291" s="1"/>
      <c r="AC291" s="12"/>
      <c r="AD291" s="1"/>
      <c r="AE291" s="1"/>
    </row>
    <row r="292" spans="1:31" ht="14.25" customHeight="1" x14ac:dyDescent="0.3">
      <c r="A292" s="1"/>
      <c r="B292" s="1"/>
      <c r="C292" s="1"/>
      <c r="D292" s="1"/>
      <c r="E292" s="1"/>
      <c r="F292" s="1"/>
      <c r="G292" s="1"/>
      <c r="H292" s="1"/>
      <c r="I292" s="12"/>
      <c r="J292" s="1"/>
      <c r="K292" s="1"/>
      <c r="L292" s="1"/>
      <c r="M292" s="1"/>
      <c r="N292" s="1"/>
      <c r="O292" s="1"/>
      <c r="P292" s="1"/>
      <c r="Q292" s="1"/>
      <c r="R292" s="1"/>
      <c r="S292" s="1"/>
      <c r="T292" s="1"/>
      <c r="U292" s="1"/>
      <c r="V292" s="1"/>
      <c r="W292" s="1"/>
      <c r="X292" s="1"/>
      <c r="Y292" s="1"/>
      <c r="Z292" s="1"/>
      <c r="AA292" s="1"/>
      <c r="AB292" s="1"/>
      <c r="AC292" s="12"/>
      <c r="AD292" s="1"/>
      <c r="AE292" s="1"/>
    </row>
    <row r="293" spans="1:31" ht="14.25" customHeight="1" x14ac:dyDescent="0.3">
      <c r="A293" s="1"/>
      <c r="B293" s="1"/>
      <c r="C293" s="1"/>
      <c r="D293" s="1"/>
      <c r="E293" s="1"/>
      <c r="F293" s="1"/>
      <c r="G293" s="1"/>
      <c r="H293" s="1"/>
      <c r="I293" s="12"/>
      <c r="J293" s="1"/>
      <c r="K293" s="1"/>
      <c r="L293" s="1"/>
      <c r="M293" s="1"/>
      <c r="N293" s="1"/>
      <c r="O293" s="1"/>
      <c r="P293" s="1"/>
      <c r="Q293" s="1"/>
      <c r="R293" s="1"/>
      <c r="S293" s="1"/>
      <c r="T293" s="1"/>
      <c r="U293" s="1"/>
      <c r="V293" s="1"/>
      <c r="W293" s="1"/>
      <c r="X293" s="1"/>
      <c r="Y293" s="1"/>
      <c r="Z293" s="1"/>
      <c r="AA293" s="1"/>
      <c r="AB293" s="1"/>
      <c r="AC293" s="12"/>
      <c r="AD293" s="1"/>
      <c r="AE293" s="1"/>
    </row>
    <row r="294" spans="1:31" ht="14.25" customHeight="1" x14ac:dyDescent="0.3">
      <c r="A294" s="1"/>
      <c r="B294" s="1"/>
      <c r="C294" s="1"/>
      <c r="D294" s="1"/>
      <c r="E294" s="1"/>
      <c r="F294" s="1"/>
      <c r="G294" s="1"/>
      <c r="H294" s="1"/>
      <c r="I294" s="12"/>
      <c r="J294" s="1"/>
      <c r="K294" s="1"/>
      <c r="L294" s="1"/>
      <c r="M294" s="1"/>
      <c r="N294" s="1"/>
      <c r="O294" s="1"/>
      <c r="P294" s="1"/>
      <c r="Q294" s="1"/>
      <c r="R294" s="1"/>
      <c r="S294" s="1"/>
      <c r="T294" s="1"/>
      <c r="U294" s="1"/>
      <c r="V294" s="1"/>
      <c r="W294" s="1"/>
      <c r="X294" s="1"/>
      <c r="Y294" s="1"/>
      <c r="Z294" s="1"/>
      <c r="AA294" s="1"/>
      <c r="AB294" s="1"/>
      <c r="AC294" s="12"/>
      <c r="AD294" s="1"/>
      <c r="AE294" s="1"/>
    </row>
    <row r="295" spans="1:31" ht="14.25" customHeight="1" x14ac:dyDescent="0.3">
      <c r="A295" s="1"/>
      <c r="B295" s="1"/>
      <c r="C295" s="1"/>
      <c r="D295" s="1"/>
      <c r="E295" s="1"/>
      <c r="F295" s="1"/>
      <c r="G295" s="1"/>
      <c r="H295" s="1"/>
      <c r="I295" s="12"/>
      <c r="J295" s="1"/>
      <c r="K295" s="1"/>
      <c r="L295" s="1"/>
      <c r="M295" s="1"/>
      <c r="N295" s="1"/>
      <c r="O295" s="1"/>
      <c r="P295" s="1"/>
      <c r="Q295" s="1"/>
      <c r="R295" s="1"/>
      <c r="S295" s="1"/>
      <c r="T295" s="1"/>
      <c r="U295" s="1"/>
      <c r="V295" s="1"/>
      <c r="W295" s="1"/>
      <c r="X295" s="1"/>
      <c r="Y295" s="1"/>
      <c r="Z295" s="1"/>
      <c r="AA295" s="1"/>
      <c r="AB295" s="1"/>
      <c r="AC295" s="12"/>
      <c r="AD295" s="1"/>
      <c r="AE295" s="1"/>
    </row>
    <row r="296" spans="1:31" ht="14.25" customHeight="1" x14ac:dyDescent="0.3">
      <c r="A296" s="1"/>
      <c r="B296" s="1"/>
      <c r="C296" s="1"/>
      <c r="D296" s="1"/>
      <c r="E296" s="1"/>
      <c r="F296" s="1"/>
      <c r="G296" s="1"/>
      <c r="H296" s="1"/>
      <c r="I296" s="12"/>
      <c r="J296" s="1"/>
      <c r="K296" s="1"/>
      <c r="L296" s="1"/>
      <c r="M296" s="1"/>
      <c r="N296" s="1"/>
      <c r="O296" s="1"/>
      <c r="P296" s="1"/>
      <c r="Q296" s="1"/>
      <c r="R296" s="1"/>
      <c r="S296" s="1"/>
      <c r="T296" s="1"/>
      <c r="U296" s="1"/>
      <c r="V296" s="1"/>
      <c r="W296" s="1"/>
      <c r="X296" s="1"/>
      <c r="Y296" s="1"/>
      <c r="Z296" s="1"/>
      <c r="AA296" s="1"/>
      <c r="AB296" s="1"/>
      <c r="AC296" s="12"/>
      <c r="AD296" s="1"/>
      <c r="AE296" s="1"/>
    </row>
    <row r="297" spans="1:31" ht="14.25" customHeight="1" x14ac:dyDescent="0.3">
      <c r="A297" s="1"/>
      <c r="B297" s="1"/>
      <c r="C297" s="1"/>
      <c r="D297" s="1"/>
      <c r="E297" s="1"/>
      <c r="F297" s="1"/>
      <c r="G297" s="1"/>
      <c r="H297" s="1"/>
      <c r="I297" s="12"/>
      <c r="J297" s="1"/>
      <c r="K297" s="1"/>
      <c r="L297" s="1"/>
      <c r="M297" s="1"/>
      <c r="N297" s="1"/>
      <c r="O297" s="1"/>
      <c r="P297" s="1"/>
      <c r="Q297" s="1"/>
      <c r="R297" s="1"/>
      <c r="S297" s="1"/>
      <c r="T297" s="1"/>
      <c r="U297" s="1"/>
      <c r="V297" s="1"/>
      <c r="W297" s="1"/>
      <c r="X297" s="1"/>
      <c r="Y297" s="1"/>
      <c r="Z297" s="1"/>
      <c r="AA297" s="1"/>
      <c r="AB297" s="1"/>
      <c r="AC297" s="12"/>
      <c r="AD297" s="1"/>
      <c r="AE297" s="1"/>
    </row>
    <row r="298" spans="1:31" ht="14.25" customHeight="1" x14ac:dyDescent="0.3">
      <c r="A298" s="1"/>
      <c r="B298" s="1"/>
      <c r="C298" s="1"/>
      <c r="D298" s="1"/>
      <c r="E298" s="1"/>
      <c r="F298" s="1"/>
      <c r="G298" s="1"/>
      <c r="H298" s="1"/>
      <c r="I298" s="12"/>
      <c r="J298" s="1"/>
      <c r="K298" s="1"/>
      <c r="L298" s="1"/>
      <c r="M298" s="1"/>
      <c r="N298" s="1"/>
      <c r="O298" s="1"/>
      <c r="P298" s="1"/>
      <c r="Q298" s="1"/>
      <c r="R298" s="1"/>
      <c r="S298" s="1"/>
      <c r="T298" s="1"/>
      <c r="U298" s="1"/>
      <c r="V298" s="1"/>
      <c r="W298" s="1"/>
      <c r="X298" s="1"/>
      <c r="Y298" s="1"/>
      <c r="Z298" s="1"/>
      <c r="AA298" s="1"/>
      <c r="AB298" s="1"/>
      <c r="AC298" s="12"/>
      <c r="AD298" s="1"/>
      <c r="AE298" s="1"/>
    </row>
    <row r="299" spans="1:31" ht="14.25" customHeight="1" x14ac:dyDescent="0.3">
      <c r="A299" s="1"/>
      <c r="B299" s="1"/>
      <c r="C299" s="1"/>
      <c r="D299" s="1"/>
      <c r="E299" s="1"/>
      <c r="F299" s="1"/>
      <c r="G299" s="1"/>
      <c r="H299" s="1"/>
      <c r="I299" s="12"/>
      <c r="J299" s="1"/>
      <c r="K299" s="1"/>
      <c r="L299" s="1"/>
      <c r="M299" s="1"/>
      <c r="N299" s="1"/>
      <c r="O299" s="1"/>
      <c r="P299" s="1"/>
      <c r="Q299" s="1"/>
      <c r="R299" s="1"/>
      <c r="S299" s="1"/>
      <c r="T299" s="1"/>
      <c r="U299" s="1"/>
      <c r="V299" s="1"/>
      <c r="W299" s="1"/>
      <c r="X299" s="1"/>
      <c r="Y299" s="1"/>
      <c r="Z299" s="1"/>
      <c r="AA299" s="1"/>
      <c r="AB299" s="1"/>
      <c r="AC299" s="12"/>
      <c r="AD299" s="1"/>
      <c r="AE299" s="1"/>
    </row>
    <row r="300" spans="1:31" ht="14.25" customHeight="1" x14ac:dyDescent="0.3">
      <c r="A300" s="1"/>
      <c r="B300" s="1"/>
      <c r="C300" s="1"/>
      <c r="D300" s="1"/>
      <c r="E300" s="1"/>
      <c r="F300" s="1"/>
      <c r="G300" s="1"/>
      <c r="H300" s="1"/>
      <c r="I300" s="12"/>
      <c r="J300" s="1"/>
      <c r="K300" s="1"/>
      <c r="L300" s="1"/>
      <c r="M300" s="1"/>
      <c r="N300" s="1"/>
      <c r="O300" s="1"/>
      <c r="P300" s="1"/>
      <c r="Q300" s="1"/>
      <c r="R300" s="1"/>
      <c r="S300" s="1"/>
      <c r="T300" s="1"/>
      <c r="U300" s="1"/>
      <c r="V300" s="1"/>
      <c r="W300" s="1"/>
      <c r="X300" s="1"/>
      <c r="Y300" s="1"/>
      <c r="Z300" s="1"/>
      <c r="AA300" s="1"/>
      <c r="AB300" s="1"/>
      <c r="AC300" s="12"/>
      <c r="AD300" s="1"/>
      <c r="AE300" s="1"/>
    </row>
    <row r="301" spans="1:31" ht="14.25" customHeight="1" x14ac:dyDescent="0.3">
      <c r="A301" s="1"/>
      <c r="B301" s="1"/>
      <c r="C301" s="1"/>
      <c r="D301" s="1"/>
      <c r="E301" s="1"/>
      <c r="F301" s="1"/>
      <c r="G301" s="1"/>
      <c r="H301" s="1"/>
      <c r="I301" s="12"/>
      <c r="J301" s="1"/>
      <c r="K301" s="1"/>
      <c r="L301" s="1"/>
      <c r="M301" s="1"/>
      <c r="N301" s="1"/>
      <c r="O301" s="1"/>
      <c r="P301" s="1"/>
      <c r="Q301" s="1"/>
      <c r="R301" s="1"/>
      <c r="S301" s="1"/>
      <c r="T301" s="1"/>
      <c r="U301" s="1"/>
      <c r="V301" s="1"/>
      <c r="W301" s="1"/>
      <c r="X301" s="1"/>
      <c r="Y301" s="1"/>
      <c r="Z301" s="1"/>
      <c r="AA301" s="1"/>
      <c r="AB301" s="1"/>
      <c r="AC301" s="12"/>
      <c r="AD301" s="1"/>
      <c r="AE301" s="1"/>
    </row>
    <row r="302" spans="1:31" ht="14.25" customHeight="1" x14ac:dyDescent="0.3">
      <c r="A302" s="1"/>
      <c r="B302" s="1"/>
      <c r="C302" s="1"/>
      <c r="D302" s="1"/>
      <c r="E302" s="1"/>
      <c r="F302" s="1"/>
      <c r="G302" s="1"/>
      <c r="H302" s="1"/>
      <c r="I302" s="12"/>
      <c r="J302" s="1"/>
      <c r="K302" s="1"/>
      <c r="L302" s="1"/>
      <c r="M302" s="1"/>
      <c r="N302" s="1"/>
      <c r="O302" s="1"/>
      <c r="P302" s="1"/>
      <c r="Q302" s="1"/>
      <c r="R302" s="1"/>
      <c r="S302" s="1"/>
      <c r="T302" s="1"/>
      <c r="U302" s="1"/>
      <c r="V302" s="1"/>
      <c r="W302" s="1"/>
      <c r="X302" s="1"/>
      <c r="Y302" s="1"/>
      <c r="Z302" s="1"/>
      <c r="AA302" s="1"/>
      <c r="AB302" s="1"/>
      <c r="AC302" s="12"/>
      <c r="AD302" s="1"/>
      <c r="AE302" s="1"/>
    </row>
    <row r="303" spans="1:31" ht="14.25" customHeight="1" x14ac:dyDescent="0.3">
      <c r="A303" s="1"/>
      <c r="B303" s="1"/>
      <c r="C303" s="1"/>
      <c r="D303" s="1"/>
      <c r="E303" s="1"/>
      <c r="F303" s="1"/>
      <c r="G303" s="1"/>
      <c r="H303" s="1"/>
      <c r="I303" s="12"/>
      <c r="J303" s="1"/>
      <c r="K303" s="1"/>
      <c r="L303" s="1"/>
      <c r="M303" s="1"/>
      <c r="N303" s="1"/>
      <c r="O303" s="1"/>
      <c r="P303" s="1"/>
      <c r="Q303" s="1"/>
      <c r="R303" s="1"/>
      <c r="S303" s="1"/>
      <c r="T303" s="1"/>
      <c r="U303" s="1"/>
      <c r="V303" s="1"/>
      <c r="W303" s="1"/>
      <c r="X303" s="1"/>
      <c r="Y303" s="1"/>
      <c r="Z303" s="1"/>
      <c r="AA303" s="1"/>
      <c r="AB303" s="1"/>
      <c r="AC303" s="12"/>
      <c r="AD303" s="1"/>
      <c r="AE303" s="1"/>
    </row>
    <row r="304" spans="1:31" ht="14.25" customHeight="1" x14ac:dyDescent="0.3">
      <c r="A304" s="1"/>
      <c r="B304" s="1"/>
      <c r="C304" s="1"/>
      <c r="D304" s="1"/>
      <c r="E304" s="1"/>
      <c r="F304" s="1"/>
      <c r="G304" s="1"/>
      <c r="H304" s="1"/>
      <c r="I304" s="12"/>
      <c r="J304" s="1"/>
      <c r="K304" s="1"/>
      <c r="L304" s="1"/>
      <c r="M304" s="1"/>
      <c r="N304" s="1"/>
      <c r="O304" s="1"/>
      <c r="P304" s="1"/>
      <c r="Q304" s="1"/>
      <c r="R304" s="1"/>
      <c r="S304" s="1"/>
      <c r="T304" s="1"/>
      <c r="U304" s="1"/>
      <c r="V304" s="1"/>
      <c r="W304" s="1"/>
      <c r="X304" s="1"/>
      <c r="Y304" s="1"/>
      <c r="Z304" s="1"/>
      <c r="AA304" s="1"/>
      <c r="AB304" s="1"/>
      <c r="AC304" s="12"/>
      <c r="AD304" s="1"/>
      <c r="AE304" s="1"/>
    </row>
    <row r="305" spans="1:31" ht="14.25" customHeight="1" x14ac:dyDescent="0.3">
      <c r="A305" s="1"/>
      <c r="B305" s="1"/>
      <c r="C305" s="1"/>
      <c r="D305" s="1"/>
      <c r="E305" s="1"/>
      <c r="F305" s="1"/>
      <c r="G305" s="1"/>
      <c r="H305" s="1"/>
      <c r="I305" s="12"/>
      <c r="J305" s="1"/>
      <c r="K305" s="1"/>
      <c r="L305" s="1"/>
      <c r="M305" s="1"/>
      <c r="N305" s="1"/>
      <c r="O305" s="1"/>
      <c r="P305" s="1"/>
      <c r="Q305" s="1"/>
      <c r="R305" s="1"/>
      <c r="S305" s="1"/>
      <c r="T305" s="1"/>
      <c r="U305" s="1"/>
      <c r="V305" s="1"/>
      <c r="W305" s="1"/>
      <c r="X305" s="1"/>
      <c r="Y305" s="1"/>
      <c r="Z305" s="1"/>
      <c r="AA305" s="1"/>
      <c r="AB305" s="1"/>
      <c r="AC305" s="12"/>
      <c r="AD305" s="1"/>
      <c r="AE305" s="1"/>
    </row>
    <row r="306" spans="1:31" ht="14.25" customHeight="1" x14ac:dyDescent="0.3">
      <c r="A306" s="1"/>
      <c r="B306" s="1"/>
      <c r="C306" s="1"/>
      <c r="D306" s="1"/>
      <c r="E306" s="1"/>
      <c r="F306" s="1"/>
      <c r="G306" s="1"/>
      <c r="H306" s="1"/>
      <c r="I306" s="12"/>
      <c r="J306" s="1"/>
      <c r="K306" s="1"/>
      <c r="L306" s="1"/>
      <c r="M306" s="1"/>
      <c r="N306" s="1"/>
      <c r="O306" s="1"/>
      <c r="P306" s="1"/>
      <c r="Q306" s="1"/>
      <c r="R306" s="1"/>
      <c r="S306" s="1"/>
      <c r="T306" s="1"/>
      <c r="U306" s="1"/>
      <c r="V306" s="1"/>
      <c r="W306" s="1"/>
      <c r="X306" s="1"/>
      <c r="Y306" s="1"/>
      <c r="Z306" s="1"/>
      <c r="AA306" s="1"/>
      <c r="AB306" s="1"/>
      <c r="AC306" s="12"/>
      <c r="AD306" s="1"/>
      <c r="AE306" s="1"/>
    </row>
    <row r="307" spans="1:31" ht="14.25" customHeight="1" x14ac:dyDescent="0.3">
      <c r="A307" s="1"/>
      <c r="B307" s="1"/>
      <c r="C307" s="1"/>
      <c r="D307" s="1"/>
      <c r="E307" s="1"/>
      <c r="F307" s="1"/>
      <c r="G307" s="1"/>
      <c r="H307" s="1"/>
      <c r="I307" s="12"/>
      <c r="J307" s="1"/>
      <c r="K307" s="1"/>
      <c r="L307" s="1"/>
      <c r="M307" s="1"/>
      <c r="N307" s="1"/>
      <c r="O307" s="1"/>
      <c r="P307" s="1"/>
      <c r="Q307" s="1"/>
      <c r="R307" s="1"/>
      <c r="S307" s="1"/>
      <c r="T307" s="1"/>
      <c r="U307" s="1"/>
      <c r="V307" s="1"/>
      <c r="W307" s="1"/>
      <c r="X307" s="1"/>
      <c r="Y307" s="1"/>
      <c r="Z307" s="1"/>
      <c r="AA307" s="1"/>
      <c r="AB307" s="1"/>
      <c r="AC307" s="12"/>
      <c r="AD307" s="1"/>
      <c r="AE307" s="1"/>
    </row>
    <row r="308" spans="1:31" ht="14.25" customHeight="1" x14ac:dyDescent="0.3">
      <c r="A308" s="1"/>
      <c r="B308" s="1"/>
      <c r="C308" s="1"/>
      <c r="D308" s="1"/>
      <c r="E308" s="1"/>
      <c r="F308" s="1"/>
      <c r="G308" s="1"/>
      <c r="H308" s="1"/>
      <c r="I308" s="12"/>
      <c r="J308" s="1"/>
      <c r="K308" s="1"/>
      <c r="L308" s="1"/>
      <c r="M308" s="1"/>
      <c r="N308" s="1"/>
      <c r="O308" s="1"/>
      <c r="P308" s="1"/>
      <c r="Q308" s="1"/>
      <c r="R308" s="1"/>
      <c r="S308" s="1"/>
      <c r="T308" s="1"/>
      <c r="U308" s="1"/>
      <c r="V308" s="1"/>
      <c r="W308" s="1"/>
      <c r="X308" s="1"/>
      <c r="Y308" s="1"/>
      <c r="Z308" s="1"/>
      <c r="AA308" s="1"/>
      <c r="AB308" s="1"/>
      <c r="AC308" s="12"/>
      <c r="AD308" s="1"/>
      <c r="AE308" s="1"/>
    </row>
    <row r="309" spans="1:31" ht="14.25" customHeight="1" x14ac:dyDescent="0.3">
      <c r="A309" s="1"/>
      <c r="B309" s="1"/>
      <c r="C309" s="1"/>
      <c r="D309" s="1"/>
      <c r="E309" s="1"/>
      <c r="F309" s="1"/>
      <c r="G309" s="1"/>
      <c r="H309" s="1"/>
      <c r="I309" s="12"/>
      <c r="J309" s="1"/>
      <c r="K309" s="1"/>
      <c r="L309" s="1"/>
      <c r="M309" s="1"/>
      <c r="N309" s="1"/>
      <c r="O309" s="1"/>
      <c r="P309" s="1"/>
      <c r="Q309" s="1"/>
      <c r="R309" s="1"/>
      <c r="S309" s="1"/>
      <c r="T309" s="1"/>
      <c r="U309" s="1"/>
      <c r="V309" s="1"/>
      <c r="W309" s="1"/>
      <c r="X309" s="1"/>
      <c r="Y309" s="1"/>
      <c r="Z309" s="1"/>
      <c r="AA309" s="1"/>
      <c r="AB309" s="1"/>
      <c r="AC309" s="12"/>
      <c r="AD309" s="1"/>
      <c r="AE309" s="1"/>
    </row>
    <row r="310" spans="1:31" ht="14.25" customHeight="1" x14ac:dyDescent="0.3">
      <c r="A310" s="1"/>
      <c r="B310" s="1"/>
      <c r="C310" s="1"/>
      <c r="D310" s="1"/>
      <c r="E310" s="1"/>
      <c r="F310" s="1"/>
      <c r="G310" s="1"/>
      <c r="H310" s="1"/>
      <c r="I310" s="12"/>
      <c r="J310" s="1"/>
      <c r="K310" s="1"/>
      <c r="L310" s="1"/>
      <c r="M310" s="1"/>
      <c r="N310" s="1"/>
      <c r="O310" s="1"/>
      <c r="P310" s="1"/>
      <c r="Q310" s="1"/>
      <c r="R310" s="1"/>
      <c r="S310" s="1"/>
      <c r="T310" s="1"/>
      <c r="U310" s="1"/>
      <c r="V310" s="1"/>
      <c r="W310" s="1"/>
      <c r="X310" s="1"/>
      <c r="Y310" s="1"/>
      <c r="Z310" s="1"/>
      <c r="AA310" s="1"/>
      <c r="AB310" s="1"/>
      <c r="AC310" s="12"/>
      <c r="AD310" s="1"/>
      <c r="AE310" s="1"/>
    </row>
    <row r="311" spans="1:31" ht="14.25" customHeight="1" x14ac:dyDescent="0.3">
      <c r="A311" s="1"/>
      <c r="B311" s="1"/>
      <c r="C311" s="1"/>
      <c r="D311" s="1"/>
      <c r="E311" s="1"/>
      <c r="F311" s="1"/>
      <c r="G311" s="1"/>
      <c r="H311" s="1"/>
      <c r="I311" s="12"/>
      <c r="J311" s="1"/>
      <c r="K311" s="1"/>
      <c r="L311" s="1"/>
      <c r="M311" s="1"/>
      <c r="N311" s="1"/>
      <c r="O311" s="1"/>
      <c r="P311" s="1"/>
      <c r="Q311" s="1"/>
      <c r="R311" s="1"/>
      <c r="S311" s="1"/>
      <c r="T311" s="1"/>
      <c r="U311" s="1"/>
      <c r="V311" s="1"/>
      <c r="W311" s="1"/>
      <c r="X311" s="1"/>
      <c r="Y311" s="1"/>
      <c r="Z311" s="1"/>
      <c r="AA311" s="1"/>
      <c r="AB311" s="1"/>
      <c r="AC311" s="12"/>
      <c r="AD311" s="1"/>
      <c r="AE311" s="1"/>
    </row>
    <row r="312" spans="1:31" ht="14.25" customHeight="1" x14ac:dyDescent="0.3">
      <c r="A312" s="1"/>
      <c r="B312" s="1"/>
      <c r="C312" s="1"/>
      <c r="D312" s="1"/>
      <c r="E312" s="1"/>
      <c r="F312" s="1"/>
      <c r="G312" s="1"/>
      <c r="H312" s="1"/>
      <c r="I312" s="12"/>
      <c r="J312" s="1"/>
      <c r="K312" s="1"/>
      <c r="L312" s="1"/>
      <c r="M312" s="1"/>
      <c r="N312" s="1"/>
      <c r="O312" s="1"/>
      <c r="P312" s="1"/>
      <c r="Q312" s="1"/>
      <c r="R312" s="1"/>
      <c r="S312" s="1"/>
      <c r="T312" s="1"/>
      <c r="U312" s="1"/>
      <c r="V312" s="1"/>
      <c r="W312" s="1"/>
      <c r="X312" s="1"/>
      <c r="Y312" s="1"/>
      <c r="Z312" s="1"/>
      <c r="AA312" s="1"/>
      <c r="AB312" s="1"/>
      <c r="AC312" s="12"/>
      <c r="AD312" s="1"/>
      <c r="AE312" s="1"/>
    </row>
    <row r="313" spans="1:31" ht="14.25" customHeight="1" x14ac:dyDescent="0.3">
      <c r="A313" s="1"/>
      <c r="B313" s="1"/>
      <c r="C313" s="1"/>
      <c r="D313" s="1"/>
      <c r="E313" s="1"/>
      <c r="F313" s="1"/>
      <c r="G313" s="1"/>
      <c r="H313" s="1"/>
      <c r="I313" s="12"/>
      <c r="J313" s="1"/>
      <c r="K313" s="1"/>
      <c r="L313" s="1"/>
      <c r="M313" s="1"/>
      <c r="N313" s="1"/>
      <c r="O313" s="1"/>
      <c r="P313" s="1"/>
      <c r="Q313" s="1"/>
      <c r="R313" s="1"/>
      <c r="S313" s="1"/>
      <c r="T313" s="1"/>
      <c r="U313" s="1"/>
      <c r="V313" s="1"/>
      <c r="W313" s="1"/>
      <c r="X313" s="1"/>
      <c r="Y313" s="1"/>
      <c r="Z313" s="1"/>
      <c r="AA313" s="1"/>
      <c r="AB313" s="1"/>
      <c r="AC313" s="12"/>
      <c r="AD313" s="1"/>
      <c r="AE313" s="1"/>
    </row>
    <row r="314" spans="1:31" ht="14.25" customHeight="1" x14ac:dyDescent="0.3">
      <c r="A314" s="1"/>
      <c r="B314" s="1"/>
      <c r="C314" s="1"/>
      <c r="D314" s="1"/>
      <c r="E314" s="1"/>
      <c r="F314" s="1"/>
      <c r="G314" s="1"/>
      <c r="H314" s="1"/>
      <c r="I314" s="12"/>
      <c r="J314" s="1"/>
      <c r="K314" s="1"/>
      <c r="L314" s="1"/>
      <c r="M314" s="1"/>
      <c r="N314" s="1"/>
      <c r="O314" s="1"/>
      <c r="P314" s="1"/>
      <c r="Q314" s="1"/>
      <c r="R314" s="1"/>
      <c r="S314" s="1"/>
      <c r="T314" s="1"/>
      <c r="U314" s="1"/>
      <c r="V314" s="1"/>
      <c r="W314" s="1"/>
      <c r="X314" s="1"/>
      <c r="Y314" s="1"/>
      <c r="Z314" s="1"/>
      <c r="AA314" s="1"/>
      <c r="AB314" s="1"/>
      <c r="AC314" s="12"/>
      <c r="AD314" s="1"/>
      <c r="AE314" s="1"/>
    </row>
    <row r="315" spans="1:31" ht="14.25" customHeight="1" x14ac:dyDescent="0.3">
      <c r="A315" s="1"/>
      <c r="B315" s="1"/>
      <c r="C315" s="1"/>
      <c r="D315" s="1"/>
      <c r="E315" s="1"/>
      <c r="F315" s="1"/>
      <c r="G315" s="1"/>
      <c r="H315" s="1"/>
      <c r="I315" s="12"/>
      <c r="J315" s="1"/>
      <c r="K315" s="1"/>
      <c r="L315" s="1"/>
      <c r="M315" s="1"/>
      <c r="N315" s="1"/>
      <c r="O315" s="1"/>
      <c r="P315" s="1"/>
      <c r="Q315" s="1"/>
      <c r="R315" s="1"/>
      <c r="S315" s="1"/>
      <c r="T315" s="1"/>
      <c r="U315" s="1"/>
      <c r="V315" s="1"/>
      <c r="W315" s="1"/>
      <c r="X315" s="1"/>
      <c r="Y315" s="1"/>
      <c r="Z315" s="1"/>
      <c r="AA315" s="1"/>
      <c r="AB315" s="1"/>
      <c r="AC315" s="12"/>
      <c r="AD315" s="1"/>
      <c r="AE315" s="1"/>
    </row>
    <row r="316" spans="1:31" ht="14.25" customHeight="1" x14ac:dyDescent="0.3">
      <c r="A316" s="1"/>
      <c r="B316" s="1"/>
      <c r="C316" s="1"/>
      <c r="D316" s="1"/>
      <c r="E316" s="1"/>
      <c r="F316" s="1"/>
      <c r="G316" s="1"/>
      <c r="H316" s="1"/>
      <c r="I316" s="12"/>
      <c r="J316" s="1"/>
      <c r="K316" s="1"/>
      <c r="L316" s="1"/>
      <c r="M316" s="1"/>
      <c r="N316" s="1"/>
      <c r="O316" s="1"/>
      <c r="P316" s="1"/>
      <c r="Q316" s="1"/>
      <c r="R316" s="1"/>
      <c r="S316" s="1"/>
      <c r="T316" s="1"/>
      <c r="U316" s="1"/>
      <c r="V316" s="1"/>
      <c r="W316" s="1"/>
      <c r="X316" s="1"/>
      <c r="Y316" s="1"/>
      <c r="Z316" s="1"/>
      <c r="AA316" s="1"/>
      <c r="AB316" s="1"/>
      <c r="AC316" s="12"/>
      <c r="AD316" s="1"/>
      <c r="AE316" s="1"/>
    </row>
    <row r="317" spans="1:31" ht="14.25" customHeight="1" x14ac:dyDescent="0.3">
      <c r="A317" s="1"/>
      <c r="B317" s="1"/>
      <c r="C317" s="1"/>
      <c r="D317" s="1"/>
      <c r="E317" s="1"/>
      <c r="F317" s="1"/>
      <c r="G317" s="1"/>
      <c r="H317" s="1"/>
      <c r="I317" s="12"/>
      <c r="J317" s="1"/>
      <c r="K317" s="1"/>
      <c r="L317" s="1"/>
      <c r="M317" s="1"/>
      <c r="N317" s="1"/>
      <c r="O317" s="1"/>
      <c r="P317" s="1"/>
      <c r="Q317" s="1"/>
      <c r="R317" s="1"/>
      <c r="S317" s="1"/>
      <c r="T317" s="1"/>
      <c r="U317" s="1"/>
      <c r="V317" s="1"/>
      <c r="W317" s="1"/>
      <c r="X317" s="1"/>
      <c r="Y317" s="1"/>
      <c r="Z317" s="1"/>
      <c r="AA317" s="1"/>
      <c r="AB317" s="1"/>
      <c r="AC317" s="12"/>
      <c r="AD317" s="1"/>
      <c r="AE317" s="1"/>
    </row>
    <row r="318" spans="1:31" ht="14.25" customHeight="1" x14ac:dyDescent="0.3">
      <c r="A318" s="1"/>
      <c r="B318" s="1"/>
      <c r="C318" s="1"/>
      <c r="D318" s="1"/>
      <c r="E318" s="1"/>
      <c r="F318" s="1"/>
      <c r="G318" s="1"/>
      <c r="H318" s="1"/>
      <c r="I318" s="12"/>
      <c r="J318" s="1"/>
      <c r="K318" s="1"/>
      <c r="L318" s="1"/>
      <c r="M318" s="1"/>
      <c r="N318" s="1"/>
      <c r="O318" s="1"/>
      <c r="P318" s="1"/>
      <c r="Q318" s="1"/>
      <c r="R318" s="1"/>
      <c r="S318" s="1"/>
      <c r="T318" s="1"/>
      <c r="U318" s="1"/>
      <c r="V318" s="1"/>
      <c r="W318" s="1"/>
      <c r="X318" s="1"/>
      <c r="Y318" s="1"/>
      <c r="Z318" s="1"/>
      <c r="AA318" s="1"/>
      <c r="AB318" s="1"/>
      <c r="AC318" s="12"/>
      <c r="AD318" s="1"/>
      <c r="AE318" s="1"/>
    </row>
    <row r="319" spans="1:31" ht="14.25" customHeight="1" x14ac:dyDescent="0.3">
      <c r="A319" s="1"/>
      <c r="B319" s="1"/>
      <c r="C319" s="1"/>
      <c r="D319" s="1"/>
      <c r="E319" s="1"/>
      <c r="F319" s="1"/>
      <c r="G319" s="1"/>
      <c r="H319" s="1"/>
      <c r="I319" s="12"/>
      <c r="J319" s="1"/>
      <c r="K319" s="1"/>
      <c r="L319" s="1"/>
      <c r="M319" s="1"/>
      <c r="N319" s="1"/>
      <c r="O319" s="1"/>
      <c r="P319" s="1"/>
      <c r="Q319" s="1"/>
      <c r="R319" s="1"/>
      <c r="S319" s="1"/>
      <c r="T319" s="1"/>
      <c r="U319" s="1"/>
      <c r="V319" s="1"/>
      <c r="W319" s="1"/>
      <c r="X319" s="1"/>
      <c r="Y319" s="1"/>
      <c r="Z319" s="1"/>
      <c r="AA319" s="1"/>
      <c r="AB319" s="1"/>
      <c r="AC319" s="12"/>
      <c r="AD319" s="1"/>
      <c r="AE319" s="1"/>
    </row>
    <row r="320" spans="1:31" ht="14.25" customHeight="1" x14ac:dyDescent="0.3">
      <c r="A320" s="1"/>
      <c r="B320" s="1"/>
      <c r="C320" s="1"/>
      <c r="D320" s="1"/>
      <c r="E320" s="1"/>
      <c r="F320" s="1"/>
      <c r="G320" s="1"/>
      <c r="H320" s="1"/>
      <c r="I320" s="12"/>
      <c r="J320" s="1"/>
      <c r="K320" s="1"/>
      <c r="L320" s="1"/>
      <c r="M320" s="1"/>
      <c r="N320" s="1"/>
      <c r="O320" s="1"/>
      <c r="P320" s="1"/>
      <c r="Q320" s="1"/>
      <c r="R320" s="1"/>
      <c r="S320" s="1"/>
      <c r="T320" s="1"/>
      <c r="U320" s="1"/>
      <c r="V320" s="1"/>
      <c r="W320" s="1"/>
      <c r="X320" s="1"/>
      <c r="Y320" s="1"/>
      <c r="Z320" s="1"/>
      <c r="AA320" s="1"/>
      <c r="AB320" s="1"/>
      <c r="AC320" s="12"/>
      <c r="AD320" s="1"/>
      <c r="AE320" s="1"/>
    </row>
    <row r="321" spans="1:31" ht="14.25" customHeight="1" x14ac:dyDescent="0.3">
      <c r="A321" s="1"/>
      <c r="B321" s="1"/>
      <c r="C321" s="1"/>
      <c r="D321" s="1"/>
      <c r="E321" s="1"/>
      <c r="F321" s="1"/>
      <c r="G321" s="1"/>
      <c r="H321" s="1"/>
      <c r="I321" s="12"/>
      <c r="J321" s="1"/>
      <c r="K321" s="1"/>
      <c r="L321" s="1"/>
      <c r="M321" s="1"/>
      <c r="N321" s="1"/>
      <c r="O321" s="1"/>
      <c r="P321" s="1"/>
      <c r="Q321" s="1"/>
      <c r="R321" s="1"/>
      <c r="S321" s="1"/>
      <c r="T321" s="1"/>
      <c r="U321" s="1"/>
      <c r="V321" s="1"/>
      <c r="W321" s="1"/>
      <c r="X321" s="1"/>
      <c r="Y321" s="1"/>
      <c r="Z321" s="1"/>
      <c r="AA321" s="1"/>
      <c r="AB321" s="1"/>
      <c r="AC321" s="12"/>
      <c r="AD321" s="1"/>
      <c r="AE321" s="1"/>
    </row>
    <row r="322" spans="1:31" ht="14.25" customHeight="1" x14ac:dyDescent="0.3">
      <c r="A322" s="1"/>
      <c r="B322" s="1"/>
      <c r="C322" s="1"/>
      <c r="D322" s="1"/>
      <c r="E322" s="1"/>
      <c r="F322" s="1"/>
      <c r="G322" s="1"/>
      <c r="H322" s="1"/>
      <c r="I322" s="12"/>
      <c r="J322" s="1"/>
      <c r="K322" s="1"/>
      <c r="L322" s="1"/>
      <c r="M322" s="1"/>
      <c r="N322" s="1"/>
      <c r="O322" s="1"/>
      <c r="P322" s="1"/>
      <c r="Q322" s="1"/>
      <c r="R322" s="1"/>
      <c r="S322" s="1"/>
      <c r="T322" s="1"/>
      <c r="U322" s="1"/>
      <c r="V322" s="1"/>
      <c r="W322" s="1"/>
      <c r="X322" s="1"/>
      <c r="Y322" s="1"/>
      <c r="Z322" s="1"/>
      <c r="AA322" s="1"/>
      <c r="AB322" s="1"/>
      <c r="AC322" s="12"/>
      <c r="AD322" s="1"/>
      <c r="AE322" s="1"/>
    </row>
    <row r="323" spans="1:31" ht="14.25" customHeight="1" x14ac:dyDescent="0.3">
      <c r="A323" s="1"/>
      <c r="B323" s="1"/>
      <c r="C323" s="1"/>
      <c r="D323" s="1"/>
      <c r="E323" s="1"/>
      <c r="F323" s="1"/>
      <c r="G323" s="1"/>
      <c r="H323" s="1"/>
      <c r="I323" s="12"/>
      <c r="J323" s="1"/>
      <c r="K323" s="1"/>
      <c r="L323" s="1"/>
      <c r="M323" s="1"/>
      <c r="N323" s="1"/>
      <c r="O323" s="1"/>
      <c r="P323" s="1"/>
      <c r="Q323" s="1"/>
      <c r="R323" s="1"/>
      <c r="S323" s="1"/>
      <c r="T323" s="1"/>
      <c r="U323" s="1"/>
      <c r="V323" s="1"/>
      <c r="W323" s="1"/>
      <c r="X323" s="1"/>
      <c r="Y323" s="1"/>
      <c r="Z323" s="1"/>
      <c r="AA323" s="1"/>
      <c r="AB323" s="1"/>
      <c r="AC323" s="12"/>
      <c r="AD323" s="1"/>
      <c r="AE323" s="1"/>
    </row>
    <row r="324" spans="1:31" ht="14.25" customHeight="1" x14ac:dyDescent="0.3">
      <c r="A324" s="1"/>
      <c r="B324" s="1"/>
      <c r="C324" s="1"/>
      <c r="D324" s="1"/>
      <c r="E324" s="1"/>
      <c r="F324" s="1"/>
      <c r="G324" s="1"/>
      <c r="H324" s="1"/>
      <c r="I324" s="12"/>
      <c r="J324" s="1"/>
      <c r="K324" s="1"/>
      <c r="L324" s="1"/>
      <c r="M324" s="1"/>
      <c r="N324" s="1"/>
      <c r="O324" s="1"/>
      <c r="P324" s="1"/>
      <c r="Q324" s="1"/>
      <c r="R324" s="1"/>
      <c r="S324" s="1"/>
      <c r="T324" s="1"/>
      <c r="U324" s="1"/>
      <c r="V324" s="1"/>
      <c r="W324" s="1"/>
      <c r="X324" s="1"/>
      <c r="Y324" s="1"/>
      <c r="Z324" s="1"/>
      <c r="AA324" s="1"/>
      <c r="AB324" s="1"/>
      <c r="AC324" s="12"/>
      <c r="AD324" s="1"/>
      <c r="AE324" s="1"/>
    </row>
    <row r="325" spans="1:31" ht="14.25" customHeight="1" x14ac:dyDescent="0.3">
      <c r="A325" s="1"/>
      <c r="B325" s="1"/>
      <c r="C325" s="1"/>
      <c r="D325" s="1"/>
      <c r="E325" s="1"/>
      <c r="F325" s="1"/>
      <c r="G325" s="1"/>
      <c r="H325" s="1"/>
      <c r="I325" s="12"/>
      <c r="J325" s="1"/>
      <c r="K325" s="1"/>
      <c r="L325" s="1"/>
      <c r="M325" s="1"/>
      <c r="N325" s="1"/>
      <c r="O325" s="1"/>
      <c r="P325" s="1"/>
      <c r="Q325" s="1"/>
      <c r="R325" s="1"/>
      <c r="S325" s="1"/>
      <c r="T325" s="1"/>
      <c r="U325" s="1"/>
      <c r="V325" s="1"/>
      <c r="W325" s="1"/>
      <c r="X325" s="1"/>
      <c r="Y325" s="1"/>
      <c r="Z325" s="1"/>
      <c r="AA325" s="1"/>
      <c r="AB325" s="1"/>
      <c r="AC325" s="12"/>
      <c r="AD325" s="1"/>
      <c r="AE325" s="1"/>
    </row>
    <row r="326" spans="1:31" ht="14.25" customHeight="1" x14ac:dyDescent="0.3">
      <c r="A326" s="1"/>
      <c r="B326" s="1"/>
      <c r="C326" s="1"/>
      <c r="D326" s="1"/>
      <c r="E326" s="1"/>
      <c r="F326" s="1"/>
      <c r="G326" s="1"/>
      <c r="H326" s="1"/>
      <c r="I326" s="12"/>
      <c r="J326" s="1"/>
      <c r="K326" s="1"/>
      <c r="L326" s="1"/>
      <c r="M326" s="1"/>
      <c r="N326" s="1"/>
      <c r="O326" s="1"/>
      <c r="P326" s="1"/>
      <c r="Q326" s="1"/>
      <c r="R326" s="1"/>
      <c r="S326" s="1"/>
      <c r="T326" s="1"/>
      <c r="U326" s="1"/>
      <c r="V326" s="1"/>
      <c r="W326" s="1"/>
      <c r="X326" s="1"/>
      <c r="Y326" s="1"/>
      <c r="Z326" s="1"/>
      <c r="AA326" s="1"/>
      <c r="AB326" s="1"/>
      <c r="AC326" s="12"/>
      <c r="AD326" s="1"/>
      <c r="AE326" s="1"/>
    </row>
    <row r="327" spans="1:31" ht="14.25" customHeight="1" x14ac:dyDescent="0.3">
      <c r="A327" s="1"/>
      <c r="B327" s="1"/>
      <c r="C327" s="1"/>
      <c r="D327" s="1"/>
      <c r="E327" s="1"/>
      <c r="F327" s="1"/>
      <c r="G327" s="1"/>
      <c r="H327" s="1"/>
      <c r="I327" s="12"/>
      <c r="J327" s="1"/>
      <c r="K327" s="1"/>
      <c r="L327" s="1"/>
      <c r="M327" s="1"/>
      <c r="N327" s="1"/>
      <c r="O327" s="1"/>
      <c r="P327" s="1"/>
      <c r="Q327" s="1"/>
      <c r="R327" s="1"/>
      <c r="S327" s="1"/>
      <c r="T327" s="1"/>
      <c r="U327" s="1"/>
      <c r="V327" s="1"/>
      <c r="W327" s="1"/>
      <c r="X327" s="1"/>
      <c r="Y327" s="1"/>
      <c r="Z327" s="1"/>
      <c r="AA327" s="1"/>
      <c r="AB327" s="1"/>
      <c r="AC327" s="12"/>
      <c r="AD327" s="1"/>
      <c r="AE327" s="1"/>
    </row>
    <row r="328" spans="1:31" ht="14.25" customHeight="1" x14ac:dyDescent="0.3">
      <c r="A328" s="1"/>
      <c r="B328" s="1"/>
      <c r="C328" s="1"/>
      <c r="D328" s="1"/>
      <c r="E328" s="1"/>
      <c r="F328" s="1"/>
      <c r="G328" s="1"/>
      <c r="H328" s="1"/>
      <c r="I328" s="12"/>
      <c r="J328" s="1"/>
      <c r="K328" s="1"/>
      <c r="L328" s="1"/>
      <c r="M328" s="1"/>
      <c r="N328" s="1"/>
      <c r="O328" s="1"/>
      <c r="P328" s="1"/>
      <c r="Q328" s="1"/>
      <c r="R328" s="1"/>
      <c r="S328" s="1"/>
      <c r="T328" s="1"/>
      <c r="U328" s="1"/>
      <c r="V328" s="1"/>
      <c r="W328" s="1"/>
      <c r="X328" s="1"/>
      <c r="Y328" s="1"/>
      <c r="Z328" s="1"/>
      <c r="AA328" s="1"/>
      <c r="AB328" s="1"/>
      <c r="AC328" s="12"/>
      <c r="AD328" s="1"/>
      <c r="AE328" s="1"/>
    </row>
    <row r="329" spans="1:31" ht="14.25" customHeight="1" x14ac:dyDescent="0.3">
      <c r="A329" s="1"/>
      <c r="B329" s="1"/>
      <c r="C329" s="1"/>
      <c r="D329" s="1"/>
      <c r="E329" s="1"/>
      <c r="F329" s="1"/>
      <c r="G329" s="1"/>
      <c r="H329" s="1"/>
      <c r="I329" s="12"/>
      <c r="J329" s="1"/>
      <c r="K329" s="1"/>
      <c r="L329" s="1"/>
      <c r="M329" s="1"/>
      <c r="N329" s="1"/>
      <c r="O329" s="1"/>
      <c r="P329" s="1"/>
      <c r="Q329" s="1"/>
      <c r="R329" s="1"/>
      <c r="S329" s="1"/>
      <c r="T329" s="1"/>
      <c r="U329" s="1"/>
      <c r="V329" s="1"/>
      <c r="W329" s="1"/>
      <c r="X329" s="1"/>
      <c r="Y329" s="1"/>
      <c r="Z329" s="1"/>
      <c r="AA329" s="1"/>
      <c r="AB329" s="1"/>
      <c r="AC329" s="12"/>
      <c r="AD329" s="1"/>
      <c r="AE329" s="1"/>
    </row>
    <row r="330" spans="1:31" ht="14.25" customHeight="1" x14ac:dyDescent="0.3">
      <c r="A330" s="1"/>
      <c r="B330" s="1"/>
      <c r="C330" s="1"/>
      <c r="D330" s="1"/>
      <c r="E330" s="1"/>
      <c r="F330" s="1"/>
      <c r="G330" s="1"/>
      <c r="H330" s="1"/>
      <c r="I330" s="12"/>
      <c r="J330" s="1"/>
      <c r="K330" s="1"/>
      <c r="L330" s="1"/>
      <c r="M330" s="1"/>
      <c r="N330" s="1"/>
      <c r="O330" s="1"/>
      <c r="P330" s="1"/>
      <c r="Q330" s="1"/>
      <c r="R330" s="1"/>
      <c r="S330" s="1"/>
      <c r="T330" s="1"/>
      <c r="U330" s="1"/>
      <c r="V330" s="1"/>
      <c r="W330" s="1"/>
      <c r="X330" s="1"/>
      <c r="Y330" s="1"/>
      <c r="Z330" s="1"/>
      <c r="AA330" s="1"/>
      <c r="AB330" s="1"/>
      <c r="AC330" s="12"/>
      <c r="AD330" s="1"/>
      <c r="AE330" s="1"/>
    </row>
    <row r="331" spans="1:31" ht="14.25" customHeight="1" x14ac:dyDescent="0.3">
      <c r="A331" s="1"/>
      <c r="B331" s="1"/>
      <c r="C331" s="1"/>
      <c r="D331" s="1"/>
      <c r="E331" s="1"/>
      <c r="F331" s="1"/>
      <c r="G331" s="1"/>
      <c r="H331" s="1"/>
      <c r="I331" s="12"/>
      <c r="J331" s="1"/>
      <c r="K331" s="1"/>
      <c r="L331" s="1"/>
      <c r="M331" s="1"/>
      <c r="N331" s="1"/>
      <c r="O331" s="1"/>
      <c r="P331" s="1"/>
      <c r="Q331" s="1"/>
      <c r="R331" s="1"/>
      <c r="S331" s="1"/>
      <c r="T331" s="1"/>
      <c r="U331" s="1"/>
      <c r="V331" s="1"/>
      <c r="W331" s="1"/>
      <c r="X331" s="1"/>
      <c r="Y331" s="1"/>
      <c r="Z331" s="1"/>
      <c r="AA331" s="1"/>
      <c r="AB331" s="1"/>
      <c r="AC331" s="12"/>
      <c r="AD331" s="1"/>
      <c r="AE331" s="1"/>
    </row>
    <row r="332" spans="1:31" ht="14.25" customHeight="1" x14ac:dyDescent="0.3">
      <c r="A332" s="1"/>
      <c r="B332" s="1"/>
      <c r="C332" s="1"/>
      <c r="D332" s="1"/>
      <c r="E332" s="1"/>
      <c r="F332" s="1"/>
      <c r="G332" s="1"/>
      <c r="H332" s="1"/>
      <c r="I332" s="12"/>
      <c r="J332" s="1"/>
      <c r="K332" s="1"/>
      <c r="L332" s="1"/>
      <c r="M332" s="1"/>
      <c r="N332" s="1"/>
      <c r="O332" s="1"/>
      <c r="P332" s="1"/>
      <c r="Q332" s="1"/>
      <c r="R332" s="1"/>
      <c r="S332" s="1"/>
      <c r="T332" s="1"/>
      <c r="U332" s="1"/>
      <c r="V332" s="1"/>
      <c r="W332" s="1"/>
      <c r="X332" s="1"/>
      <c r="Y332" s="1"/>
      <c r="Z332" s="1"/>
      <c r="AA332" s="1"/>
      <c r="AB332" s="1"/>
      <c r="AC332" s="12"/>
      <c r="AD332" s="1"/>
      <c r="AE332" s="1"/>
    </row>
    <row r="333" spans="1:31" ht="14.25" customHeight="1" x14ac:dyDescent="0.3">
      <c r="A333" s="1"/>
      <c r="B333" s="1"/>
      <c r="C333" s="1"/>
      <c r="D333" s="1"/>
      <c r="E333" s="1"/>
      <c r="F333" s="1"/>
      <c r="G333" s="1"/>
      <c r="H333" s="1"/>
      <c r="I333" s="12"/>
      <c r="J333" s="1"/>
      <c r="K333" s="1"/>
      <c r="L333" s="1"/>
      <c r="M333" s="1"/>
      <c r="N333" s="1"/>
      <c r="O333" s="1"/>
      <c r="P333" s="1"/>
      <c r="Q333" s="1"/>
      <c r="R333" s="1"/>
      <c r="S333" s="1"/>
      <c r="T333" s="1"/>
      <c r="U333" s="1"/>
      <c r="V333" s="1"/>
      <c r="W333" s="1"/>
      <c r="X333" s="1"/>
      <c r="Y333" s="1"/>
      <c r="Z333" s="1"/>
      <c r="AA333" s="1"/>
      <c r="AB333" s="1"/>
      <c r="AC333" s="12"/>
      <c r="AD333" s="1"/>
      <c r="AE333" s="1"/>
    </row>
    <row r="334" spans="1:31" ht="14.25" customHeight="1" x14ac:dyDescent="0.3">
      <c r="A334" s="1"/>
      <c r="B334" s="1"/>
      <c r="C334" s="1"/>
      <c r="D334" s="1"/>
      <c r="E334" s="1"/>
      <c r="F334" s="1"/>
      <c r="G334" s="1"/>
      <c r="H334" s="1"/>
      <c r="I334" s="12"/>
      <c r="J334" s="1"/>
      <c r="K334" s="1"/>
      <c r="L334" s="1"/>
      <c r="M334" s="1"/>
      <c r="N334" s="1"/>
      <c r="O334" s="1"/>
      <c r="P334" s="1"/>
      <c r="Q334" s="1"/>
      <c r="R334" s="1"/>
      <c r="S334" s="1"/>
      <c r="T334" s="1"/>
      <c r="U334" s="1"/>
      <c r="V334" s="1"/>
      <c r="W334" s="1"/>
      <c r="X334" s="1"/>
      <c r="Y334" s="1"/>
      <c r="Z334" s="1"/>
      <c r="AA334" s="1"/>
      <c r="AB334" s="1"/>
      <c r="AC334" s="12"/>
      <c r="AD334" s="1"/>
      <c r="AE334" s="1"/>
    </row>
    <row r="335" spans="1:31" ht="14.25" customHeight="1" x14ac:dyDescent="0.3">
      <c r="A335" s="1"/>
      <c r="B335" s="1"/>
      <c r="C335" s="1"/>
      <c r="D335" s="1"/>
      <c r="E335" s="1"/>
      <c r="F335" s="1"/>
      <c r="G335" s="1"/>
      <c r="H335" s="1"/>
      <c r="I335" s="12"/>
      <c r="J335" s="1"/>
      <c r="K335" s="1"/>
      <c r="L335" s="1"/>
      <c r="M335" s="1"/>
      <c r="N335" s="1"/>
      <c r="O335" s="1"/>
      <c r="P335" s="1"/>
      <c r="Q335" s="1"/>
      <c r="R335" s="1"/>
      <c r="S335" s="1"/>
      <c r="T335" s="1"/>
      <c r="U335" s="1"/>
      <c r="V335" s="1"/>
      <c r="W335" s="1"/>
      <c r="X335" s="1"/>
      <c r="Y335" s="1"/>
      <c r="Z335" s="1"/>
      <c r="AA335" s="1"/>
      <c r="AB335" s="1"/>
      <c r="AC335" s="12"/>
      <c r="AD335" s="1"/>
      <c r="AE335" s="1"/>
    </row>
    <row r="336" spans="1:31" ht="14.25" customHeight="1" x14ac:dyDescent="0.3">
      <c r="A336" s="1"/>
      <c r="B336" s="1"/>
      <c r="C336" s="1"/>
      <c r="D336" s="1"/>
      <c r="E336" s="1"/>
      <c r="F336" s="1"/>
      <c r="G336" s="1"/>
      <c r="H336" s="1"/>
      <c r="I336" s="12"/>
      <c r="J336" s="1"/>
      <c r="K336" s="1"/>
      <c r="L336" s="1"/>
      <c r="M336" s="1"/>
      <c r="N336" s="1"/>
      <c r="O336" s="1"/>
      <c r="P336" s="1"/>
      <c r="Q336" s="1"/>
      <c r="R336" s="1"/>
      <c r="S336" s="1"/>
      <c r="T336" s="1"/>
      <c r="U336" s="1"/>
      <c r="V336" s="1"/>
      <c r="W336" s="1"/>
      <c r="X336" s="1"/>
      <c r="Y336" s="1"/>
      <c r="Z336" s="1"/>
      <c r="AA336" s="1"/>
      <c r="AB336" s="1"/>
      <c r="AC336" s="12"/>
      <c r="AD336" s="1"/>
      <c r="AE336" s="1"/>
    </row>
    <row r="337" spans="1:31" ht="14.25" customHeight="1" x14ac:dyDescent="0.3">
      <c r="A337" s="1"/>
      <c r="B337" s="1"/>
      <c r="C337" s="1"/>
      <c r="D337" s="1"/>
      <c r="E337" s="1"/>
      <c r="F337" s="1"/>
      <c r="G337" s="1"/>
      <c r="H337" s="1"/>
      <c r="I337" s="12"/>
      <c r="J337" s="1"/>
      <c r="K337" s="1"/>
      <c r="L337" s="1"/>
      <c r="M337" s="1"/>
      <c r="N337" s="1"/>
      <c r="O337" s="1"/>
      <c r="P337" s="1"/>
      <c r="Q337" s="1"/>
      <c r="R337" s="1"/>
      <c r="S337" s="1"/>
      <c r="T337" s="1"/>
      <c r="U337" s="1"/>
      <c r="V337" s="1"/>
      <c r="W337" s="1"/>
      <c r="X337" s="1"/>
      <c r="Y337" s="1"/>
      <c r="Z337" s="1"/>
      <c r="AA337" s="1"/>
      <c r="AB337" s="1"/>
      <c r="AC337" s="12"/>
      <c r="AD337" s="1"/>
      <c r="AE337" s="1"/>
    </row>
    <row r="338" spans="1:31" ht="14.25" customHeight="1" x14ac:dyDescent="0.3">
      <c r="A338" s="1"/>
      <c r="B338" s="1"/>
      <c r="C338" s="1"/>
      <c r="D338" s="1"/>
      <c r="E338" s="1"/>
      <c r="F338" s="1"/>
      <c r="G338" s="1"/>
      <c r="H338" s="1"/>
      <c r="I338" s="12"/>
      <c r="J338" s="1"/>
      <c r="K338" s="1"/>
      <c r="L338" s="1"/>
      <c r="M338" s="1"/>
      <c r="N338" s="1"/>
      <c r="O338" s="1"/>
      <c r="P338" s="1"/>
      <c r="Q338" s="1"/>
      <c r="R338" s="1"/>
      <c r="S338" s="1"/>
      <c r="T338" s="1"/>
      <c r="U338" s="1"/>
      <c r="V338" s="1"/>
      <c r="W338" s="1"/>
      <c r="X338" s="1"/>
      <c r="Y338" s="1"/>
      <c r="Z338" s="1"/>
      <c r="AA338" s="1"/>
      <c r="AB338" s="1"/>
      <c r="AC338" s="12"/>
      <c r="AD338" s="1"/>
      <c r="AE338" s="1"/>
    </row>
    <row r="339" spans="1:31" ht="14.25" customHeight="1" x14ac:dyDescent="0.3">
      <c r="A339" s="1"/>
      <c r="B339" s="1"/>
      <c r="C339" s="1"/>
      <c r="D339" s="1"/>
      <c r="E339" s="1"/>
      <c r="F339" s="1"/>
      <c r="G339" s="1"/>
      <c r="H339" s="1"/>
      <c r="I339" s="12"/>
      <c r="J339" s="1"/>
      <c r="K339" s="1"/>
      <c r="L339" s="1"/>
      <c r="M339" s="1"/>
      <c r="N339" s="1"/>
      <c r="O339" s="1"/>
      <c r="P339" s="1"/>
      <c r="Q339" s="1"/>
      <c r="R339" s="1"/>
      <c r="S339" s="1"/>
      <c r="T339" s="1"/>
      <c r="U339" s="1"/>
      <c r="V339" s="1"/>
      <c r="W339" s="1"/>
      <c r="X339" s="1"/>
      <c r="Y339" s="1"/>
      <c r="Z339" s="1"/>
      <c r="AA339" s="1"/>
      <c r="AB339" s="1"/>
      <c r="AC339" s="12"/>
      <c r="AD339" s="1"/>
      <c r="AE339" s="1"/>
    </row>
    <row r="340" spans="1:31" ht="14.25" customHeight="1" x14ac:dyDescent="0.3">
      <c r="A340" s="1"/>
      <c r="B340" s="1"/>
      <c r="C340" s="1"/>
      <c r="D340" s="1"/>
      <c r="E340" s="1"/>
      <c r="F340" s="1"/>
      <c r="G340" s="1"/>
      <c r="H340" s="1"/>
      <c r="I340" s="12"/>
      <c r="J340" s="1"/>
      <c r="K340" s="1"/>
      <c r="L340" s="1"/>
      <c r="M340" s="1"/>
      <c r="N340" s="1"/>
      <c r="O340" s="1"/>
      <c r="P340" s="1"/>
      <c r="Q340" s="1"/>
      <c r="R340" s="1"/>
      <c r="S340" s="1"/>
      <c r="T340" s="1"/>
      <c r="U340" s="1"/>
      <c r="V340" s="1"/>
      <c r="W340" s="1"/>
      <c r="X340" s="1"/>
      <c r="Y340" s="1"/>
      <c r="Z340" s="1"/>
      <c r="AA340" s="1"/>
      <c r="AB340" s="1"/>
      <c r="AC340" s="12"/>
      <c r="AD340" s="1"/>
      <c r="AE340" s="1"/>
    </row>
    <row r="341" spans="1:31" ht="14.25" customHeight="1" x14ac:dyDescent="0.3">
      <c r="A341" s="1"/>
      <c r="B341" s="1"/>
      <c r="C341" s="1"/>
      <c r="D341" s="1"/>
      <c r="E341" s="1"/>
      <c r="F341" s="1"/>
      <c r="G341" s="1"/>
      <c r="H341" s="1"/>
      <c r="I341" s="12"/>
      <c r="J341" s="1"/>
      <c r="K341" s="1"/>
      <c r="L341" s="1"/>
      <c r="M341" s="1"/>
      <c r="N341" s="1"/>
      <c r="O341" s="1"/>
      <c r="P341" s="1"/>
      <c r="Q341" s="1"/>
      <c r="R341" s="1"/>
      <c r="S341" s="1"/>
      <c r="T341" s="1"/>
      <c r="U341" s="1"/>
      <c r="V341" s="1"/>
      <c r="W341" s="1"/>
      <c r="X341" s="1"/>
      <c r="Y341" s="1"/>
      <c r="Z341" s="1"/>
      <c r="AA341" s="1"/>
      <c r="AB341" s="1"/>
      <c r="AC341" s="12"/>
      <c r="AD341" s="1"/>
      <c r="AE341" s="1"/>
    </row>
    <row r="342" spans="1:31" ht="14.25" customHeight="1" x14ac:dyDescent="0.3">
      <c r="A342" s="1"/>
      <c r="B342" s="1"/>
      <c r="C342" s="1"/>
      <c r="D342" s="1"/>
      <c r="E342" s="1"/>
      <c r="F342" s="1"/>
      <c r="G342" s="1"/>
      <c r="H342" s="1"/>
      <c r="I342" s="12"/>
      <c r="J342" s="1"/>
      <c r="K342" s="1"/>
      <c r="L342" s="1"/>
      <c r="M342" s="1"/>
      <c r="N342" s="1"/>
      <c r="O342" s="1"/>
      <c r="P342" s="1"/>
      <c r="Q342" s="1"/>
      <c r="R342" s="1"/>
      <c r="S342" s="1"/>
      <c r="T342" s="1"/>
      <c r="U342" s="1"/>
      <c r="V342" s="1"/>
      <c r="W342" s="1"/>
      <c r="X342" s="1"/>
      <c r="Y342" s="1"/>
      <c r="Z342" s="1"/>
      <c r="AA342" s="1"/>
      <c r="AB342" s="1"/>
      <c r="AC342" s="12"/>
      <c r="AD342" s="1"/>
      <c r="AE342" s="1"/>
    </row>
    <row r="343" spans="1:31" ht="14.25" customHeight="1" x14ac:dyDescent="0.3">
      <c r="A343" s="1"/>
      <c r="B343" s="1"/>
      <c r="C343" s="1"/>
      <c r="D343" s="1"/>
      <c r="E343" s="1"/>
      <c r="F343" s="1"/>
      <c r="G343" s="1"/>
      <c r="H343" s="1"/>
      <c r="I343" s="12"/>
      <c r="J343" s="1"/>
      <c r="K343" s="1"/>
      <c r="L343" s="1"/>
      <c r="M343" s="1"/>
      <c r="N343" s="1"/>
      <c r="O343" s="1"/>
      <c r="P343" s="1"/>
      <c r="Q343" s="1"/>
      <c r="R343" s="1"/>
      <c r="S343" s="1"/>
      <c r="T343" s="1"/>
      <c r="U343" s="1"/>
      <c r="V343" s="1"/>
      <c r="W343" s="1"/>
      <c r="X343" s="1"/>
      <c r="Y343" s="1"/>
      <c r="Z343" s="1"/>
      <c r="AA343" s="1"/>
      <c r="AB343" s="1"/>
      <c r="AC343" s="12"/>
      <c r="AD343" s="1"/>
      <c r="AE343" s="1"/>
    </row>
    <row r="344" spans="1:31" ht="14.25" customHeight="1" x14ac:dyDescent="0.3">
      <c r="A344" s="1"/>
      <c r="B344" s="1"/>
      <c r="C344" s="1"/>
      <c r="D344" s="1"/>
      <c r="E344" s="1"/>
      <c r="F344" s="1"/>
      <c r="G344" s="1"/>
      <c r="H344" s="1"/>
      <c r="I344" s="12"/>
      <c r="J344" s="1"/>
      <c r="K344" s="1"/>
      <c r="L344" s="1"/>
      <c r="M344" s="1"/>
      <c r="N344" s="1"/>
      <c r="O344" s="1"/>
      <c r="P344" s="1"/>
      <c r="Q344" s="1"/>
      <c r="R344" s="1"/>
      <c r="S344" s="1"/>
      <c r="T344" s="1"/>
      <c r="U344" s="1"/>
      <c r="V344" s="1"/>
      <c r="W344" s="1"/>
      <c r="X344" s="1"/>
      <c r="Y344" s="1"/>
      <c r="Z344" s="1"/>
      <c r="AA344" s="1"/>
      <c r="AB344" s="1"/>
      <c r="AC344" s="12"/>
      <c r="AD344" s="1"/>
      <c r="AE344" s="1"/>
    </row>
    <row r="345" spans="1:31" ht="14.25" customHeight="1" x14ac:dyDescent="0.3">
      <c r="A345" s="1"/>
      <c r="B345" s="1"/>
      <c r="C345" s="1"/>
      <c r="D345" s="1"/>
      <c r="E345" s="1"/>
      <c r="F345" s="1"/>
      <c r="G345" s="1"/>
      <c r="H345" s="1"/>
      <c r="I345" s="12"/>
      <c r="J345" s="1"/>
      <c r="K345" s="1"/>
      <c r="L345" s="1"/>
      <c r="M345" s="1"/>
      <c r="N345" s="1"/>
      <c r="O345" s="1"/>
      <c r="P345" s="1"/>
      <c r="Q345" s="1"/>
      <c r="R345" s="1"/>
      <c r="S345" s="1"/>
      <c r="T345" s="1"/>
      <c r="U345" s="1"/>
      <c r="V345" s="1"/>
      <c r="W345" s="1"/>
      <c r="X345" s="1"/>
      <c r="Y345" s="1"/>
      <c r="Z345" s="1"/>
      <c r="AA345" s="1"/>
      <c r="AB345" s="1"/>
      <c r="AC345" s="12"/>
      <c r="AD345" s="1"/>
      <c r="AE345" s="1"/>
    </row>
    <row r="346" spans="1:31" ht="14.25" customHeight="1" x14ac:dyDescent="0.3">
      <c r="A346" s="1"/>
      <c r="B346" s="1"/>
      <c r="C346" s="1"/>
      <c r="D346" s="1"/>
      <c r="E346" s="1"/>
      <c r="F346" s="1"/>
      <c r="G346" s="1"/>
      <c r="H346" s="1"/>
      <c r="I346" s="12"/>
      <c r="J346" s="1"/>
      <c r="K346" s="1"/>
      <c r="L346" s="1"/>
      <c r="M346" s="1"/>
      <c r="N346" s="1"/>
      <c r="O346" s="1"/>
      <c r="P346" s="1"/>
      <c r="Q346" s="1"/>
      <c r="R346" s="1"/>
      <c r="S346" s="1"/>
      <c r="T346" s="1"/>
      <c r="U346" s="1"/>
      <c r="V346" s="1"/>
      <c r="W346" s="1"/>
      <c r="X346" s="1"/>
      <c r="Y346" s="1"/>
      <c r="Z346" s="1"/>
      <c r="AA346" s="1"/>
      <c r="AB346" s="1"/>
      <c r="AC346" s="12"/>
      <c r="AD346" s="1"/>
      <c r="AE346" s="1"/>
    </row>
    <row r="347" spans="1:31" ht="14.25" customHeight="1" x14ac:dyDescent="0.3">
      <c r="A347" s="1"/>
      <c r="B347" s="1"/>
      <c r="C347" s="1"/>
      <c r="D347" s="1"/>
      <c r="E347" s="1"/>
      <c r="F347" s="1"/>
      <c r="G347" s="1"/>
      <c r="H347" s="1"/>
      <c r="I347" s="12"/>
      <c r="J347" s="1"/>
      <c r="K347" s="1"/>
      <c r="L347" s="1"/>
      <c r="M347" s="1"/>
      <c r="N347" s="1"/>
      <c r="O347" s="1"/>
      <c r="P347" s="1"/>
      <c r="Q347" s="1"/>
      <c r="R347" s="1"/>
      <c r="S347" s="1"/>
      <c r="T347" s="1"/>
      <c r="U347" s="1"/>
      <c r="V347" s="1"/>
      <c r="W347" s="1"/>
      <c r="X347" s="1"/>
      <c r="Y347" s="1"/>
      <c r="Z347" s="1"/>
      <c r="AA347" s="1"/>
      <c r="AB347" s="1"/>
      <c r="AC347" s="12"/>
      <c r="AD347" s="1"/>
      <c r="AE347" s="1"/>
    </row>
    <row r="348" spans="1:31" ht="14.25" customHeight="1" x14ac:dyDescent="0.3">
      <c r="A348" s="1"/>
      <c r="B348" s="1"/>
      <c r="C348" s="1"/>
      <c r="D348" s="1"/>
      <c r="E348" s="1"/>
      <c r="F348" s="1"/>
      <c r="G348" s="1"/>
      <c r="H348" s="1"/>
      <c r="I348" s="12"/>
      <c r="J348" s="1"/>
      <c r="K348" s="1"/>
      <c r="L348" s="1"/>
      <c r="M348" s="1"/>
      <c r="N348" s="1"/>
      <c r="O348" s="1"/>
      <c r="P348" s="1"/>
      <c r="Q348" s="1"/>
      <c r="R348" s="1"/>
      <c r="S348" s="1"/>
      <c r="T348" s="1"/>
      <c r="U348" s="1"/>
      <c r="V348" s="1"/>
      <c r="W348" s="1"/>
      <c r="X348" s="1"/>
      <c r="Y348" s="1"/>
      <c r="Z348" s="1"/>
      <c r="AA348" s="1"/>
      <c r="AB348" s="1"/>
      <c r="AC348" s="12"/>
      <c r="AD348" s="1"/>
      <c r="AE348" s="1"/>
    </row>
    <row r="349" spans="1:31" ht="14.25" customHeight="1" x14ac:dyDescent="0.3">
      <c r="A349" s="1"/>
      <c r="B349" s="1"/>
      <c r="C349" s="1"/>
      <c r="D349" s="1"/>
      <c r="E349" s="1"/>
      <c r="F349" s="1"/>
      <c r="G349" s="1"/>
      <c r="H349" s="1"/>
      <c r="I349" s="12"/>
      <c r="J349" s="1"/>
      <c r="K349" s="1"/>
      <c r="L349" s="1"/>
      <c r="M349" s="1"/>
      <c r="N349" s="1"/>
      <c r="O349" s="1"/>
      <c r="P349" s="1"/>
      <c r="Q349" s="1"/>
      <c r="R349" s="1"/>
      <c r="S349" s="1"/>
      <c r="T349" s="1"/>
      <c r="U349" s="1"/>
      <c r="V349" s="1"/>
      <c r="W349" s="1"/>
      <c r="X349" s="1"/>
      <c r="Y349" s="1"/>
      <c r="Z349" s="1"/>
      <c r="AA349" s="1"/>
      <c r="AB349" s="1"/>
      <c r="AC349" s="12"/>
      <c r="AD349" s="1"/>
      <c r="AE349" s="1"/>
    </row>
    <row r="350" spans="1:31" ht="14.25" customHeight="1" x14ac:dyDescent="0.3">
      <c r="A350" s="1"/>
      <c r="B350" s="1"/>
      <c r="C350" s="1"/>
      <c r="D350" s="1"/>
      <c r="E350" s="1"/>
      <c r="F350" s="1"/>
      <c r="G350" s="1"/>
      <c r="H350" s="1"/>
      <c r="I350" s="12"/>
      <c r="J350" s="1"/>
      <c r="K350" s="1"/>
      <c r="L350" s="1"/>
      <c r="M350" s="1"/>
      <c r="N350" s="1"/>
      <c r="O350" s="1"/>
      <c r="P350" s="1"/>
      <c r="Q350" s="1"/>
      <c r="R350" s="1"/>
      <c r="S350" s="1"/>
      <c r="T350" s="1"/>
      <c r="U350" s="1"/>
      <c r="V350" s="1"/>
      <c r="W350" s="1"/>
      <c r="X350" s="1"/>
      <c r="Y350" s="1"/>
      <c r="Z350" s="1"/>
      <c r="AA350" s="1"/>
      <c r="AB350" s="1"/>
      <c r="AC350" s="12"/>
      <c r="AD350" s="1"/>
      <c r="AE350" s="1"/>
    </row>
    <row r="351" spans="1:31" ht="14.25" customHeight="1" x14ac:dyDescent="0.3">
      <c r="A351" s="1"/>
      <c r="B351" s="1"/>
      <c r="C351" s="1"/>
      <c r="D351" s="1"/>
      <c r="E351" s="1"/>
      <c r="F351" s="1"/>
      <c r="G351" s="1"/>
      <c r="H351" s="1"/>
      <c r="I351" s="12"/>
      <c r="J351" s="1"/>
      <c r="K351" s="1"/>
      <c r="L351" s="1"/>
      <c r="M351" s="1"/>
      <c r="N351" s="1"/>
      <c r="O351" s="1"/>
      <c r="P351" s="1"/>
      <c r="Q351" s="1"/>
      <c r="R351" s="1"/>
      <c r="S351" s="1"/>
      <c r="T351" s="1"/>
      <c r="U351" s="1"/>
      <c r="V351" s="1"/>
      <c r="W351" s="1"/>
      <c r="X351" s="1"/>
      <c r="Y351" s="1"/>
      <c r="Z351" s="1"/>
      <c r="AA351" s="1"/>
      <c r="AB351" s="1"/>
      <c r="AC351" s="12"/>
      <c r="AD351" s="1"/>
      <c r="AE351" s="1"/>
    </row>
    <row r="352" spans="1:31" ht="14.25" customHeight="1" x14ac:dyDescent="0.3">
      <c r="A352" s="1"/>
      <c r="B352" s="1"/>
      <c r="C352" s="1"/>
      <c r="D352" s="1"/>
      <c r="E352" s="1"/>
      <c r="F352" s="1"/>
      <c r="G352" s="1"/>
      <c r="H352" s="1"/>
      <c r="I352" s="12"/>
      <c r="J352" s="1"/>
      <c r="K352" s="1"/>
      <c r="L352" s="1"/>
      <c r="M352" s="1"/>
      <c r="N352" s="1"/>
      <c r="O352" s="1"/>
      <c r="P352" s="1"/>
      <c r="Q352" s="1"/>
      <c r="R352" s="1"/>
      <c r="S352" s="1"/>
      <c r="T352" s="1"/>
      <c r="U352" s="1"/>
      <c r="V352" s="1"/>
      <c r="W352" s="1"/>
      <c r="X352" s="1"/>
      <c r="Y352" s="1"/>
      <c r="Z352" s="1"/>
      <c r="AA352" s="1"/>
      <c r="AB352" s="1"/>
      <c r="AC352" s="12"/>
      <c r="AD352" s="1"/>
      <c r="AE352" s="1"/>
    </row>
    <row r="353" spans="1:31" ht="14.25" customHeight="1" x14ac:dyDescent="0.3">
      <c r="A353" s="1"/>
      <c r="B353" s="1"/>
      <c r="C353" s="1"/>
      <c r="D353" s="1"/>
      <c r="E353" s="1"/>
      <c r="F353" s="1"/>
      <c r="G353" s="1"/>
      <c r="H353" s="1"/>
      <c r="I353" s="12"/>
      <c r="J353" s="1"/>
      <c r="K353" s="1"/>
      <c r="L353" s="1"/>
      <c r="M353" s="1"/>
      <c r="N353" s="1"/>
      <c r="O353" s="1"/>
      <c r="P353" s="1"/>
      <c r="Q353" s="1"/>
      <c r="R353" s="1"/>
      <c r="S353" s="1"/>
      <c r="T353" s="1"/>
      <c r="U353" s="1"/>
      <c r="V353" s="1"/>
      <c r="W353" s="1"/>
      <c r="X353" s="1"/>
      <c r="Y353" s="1"/>
      <c r="Z353" s="1"/>
      <c r="AA353" s="1"/>
      <c r="AB353" s="1"/>
      <c r="AC353" s="12"/>
      <c r="AD353" s="1"/>
      <c r="AE353" s="1"/>
    </row>
    <row r="354" spans="1:31" ht="14.25" customHeight="1" x14ac:dyDescent="0.3">
      <c r="A354" s="1"/>
      <c r="B354" s="1"/>
      <c r="C354" s="1"/>
      <c r="D354" s="1"/>
      <c r="E354" s="1"/>
      <c r="F354" s="1"/>
      <c r="G354" s="1"/>
      <c r="H354" s="1"/>
      <c r="I354" s="12"/>
      <c r="J354" s="1"/>
      <c r="K354" s="1"/>
      <c r="L354" s="1"/>
      <c r="M354" s="1"/>
      <c r="N354" s="1"/>
      <c r="O354" s="1"/>
      <c r="P354" s="1"/>
      <c r="Q354" s="1"/>
      <c r="R354" s="1"/>
      <c r="S354" s="1"/>
      <c r="T354" s="1"/>
      <c r="U354" s="1"/>
      <c r="V354" s="1"/>
      <c r="W354" s="1"/>
      <c r="X354" s="1"/>
      <c r="Y354" s="1"/>
      <c r="Z354" s="1"/>
      <c r="AA354" s="1"/>
      <c r="AB354" s="1"/>
      <c r="AC354" s="12"/>
      <c r="AD354" s="1"/>
      <c r="AE354" s="1"/>
    </row>
    <row r="355" spans="1:31" ht="14.25" customHeight="1" x14ac:dyDescent="0.3">
      <c r="A355" s="1"/>
      <c r="B355" s="1"/>
      <c r="C355" s="1"/>
      <c r="D355" s="1"/>
      <c r="E355" s="1"/>
      <c r="F355" s="1"/>
      <c r="G355" s="1"/>
      <c r="H355" s="1"/>
      <c r="I355" s="12"/>
      <c r="J355" s="1"/>
      <c r="K355" s="1"/>
      <c r="L355" s="1"/>
      <c r="M355" s="1"/>
      <c r="N355" s="1"/>
      <c r="O355" s="1"/>
      <c r="P355" s="1"/>
      <c r="Q355" s="1"/>
      <c r="R355" s="1"/>
      <c r="S355" s="1"/>
      <c r="T355" s="1"/>
      <c r="U355" s="1"/>
      <c r="V355" s="1"/>
      <c r="W355" s="1"/>
      <c r="X355" s="1"/>
      <c r="Y355" s="1"/>
      <c r="Z355" s="1"/>
      <c r="AA355" s="1"/>
      <c r="AB355" s="1"/>
      <c r="AC355" s="12"/>
      <c r="AD355" s="1"/>
      <c r="AE355" s="1"/>
    </row>
    <row r="356" spans="1:31" ht="14.25" customHeight="1" x14ac:dyDescent="0.3">
      <c r="A356" s="1"/>
      <c r="B356" s="1"/>
      <c r="C356" s="1"/>
      <c r="D356" s="1"/>
      <c r="E356" s="1"/>
      <c r="F356" s="1"/>
      <c r="G356" s="1"/>
      <c r="H356" s="1"/>
      <c r="I356" s="12"/>
      <c r="J356" s="1"/>
      <c r="K356" s="1"/>
      <c r="L356" s="1"/>
      <c r="M356" s="1"/>
      <c r="N356" s="1"/>
      <c r="O356" s="1"/>
      <c r="P356" s="1"/>
      <c r="Q356" s="1"/>
      <c r="R356" s="1"/>
      <c r="S356" s="1"/>
      <c r="T356" s="1"/>
      <c r="U356" s="1"/>
      <c r="V356" s="1"/>
      <c r="W356" s="1"/>
      <c r="X356" s="1"/>
      <c r="Y356" s="1"/>
      <c r="Z356" s="1"/>
      <c r="AA356" s="1"/>
      <c r="AB356" s="1"/>
      <c r="AC356" s="12"/>
      <c r="AD356" s="1"/>
      <c r="AE356" s="1"/>
    </row>
    <row r="357" spans="1:31" ht="14.25" customHeight="1" x14ac:dyDescent="0.3">
      <c r="A357" s="1"/>
      <c r="B357" s="1"/>
      <c r="C357" s="1"/>
      <c r="D357" s="1"/>
      <c r="E357" s="1"/>
      <c r="F357" s="1"/>
      <c r="G357" s="1"/>
      <c r="H357" s="1"/>
      <c r="I357" s="12"/>
      <c r="J357" s="1"/>
      <c r="K357" s="1"/>
      <c r="L357" s="1"/>
      <c r="M357" s="1"/>
      <c r="N357" s="1"/>
      <c r="O357" s="1"/>
      <c r="P357" s="1"/>
      <c r="Q357" s="1"/>
      <c r="R357" s="1"/>
      <c r="S357" s="1"/>
      <c r="T357" s="1"/>
      <c r="U357" s="1"/>
      <c r="V357" s="1"/>
      <c r="W357" s="1"/>
      <c r="X357" s="1"/>
      <c r="Y357" s="1"/>
      <c r="Z357" s="1"/>
      <c r="AA357" s="1"/>
      <c r="AB357" s="1"/>
      <c r="AC357" s="12"/>
      <c r="AD357" s="1"/>
      <c r="AE357" s="1"/>
    </row>
    <row r="358" spans="1:31" ht="14.25" customHeight="1" x14ac:dyDescent="0.3">
      <c r="A358" s="1"/>
      <c r="B358" s="1"/>
      <c r="C358" s="1"/>
      <c r="D358" s="1"/>
      <c r="E358" s="1"/>
      <c r="F358" s="1"/>
      <c r="G358" s="1"/>
      <c r="H358" s="1"/>
      <c r="I358" s="12"/>
      <c r="J358" s="1"/>
      <c r="K358" s="1"/>
      <c r="L358" s="1"/>
      <c r="M358" s="1"/>
      <c r="N358" s="1"/>
      <c r="O358" s="1"/>
      <c r="P358" s="1"/>
      <c r="Q358" s="1"/>
      <c r="R358" s="1"/>
      <c r="S358" s="1"/>
      <c r="T358" s="1"/>
      <c r="U358" s="1"/>
      <c r="V358" s="1"/>
      <c r="W358" s="1"/>
      <c r="X358" s="1"/>
      <c r="Y358" s="1"/>
      <c r="Z358" s="1"/>
      <c r="AA358" s="1"/>
      <c r="AB358" s="1"/>
      <c r="AC358" s="12"/>
      <c r="AD358" s="1"/>
      <c r="AE358" s="1"/>
    </row>
    <row r="359" spans="1:31" ht="14.25" customHeight="1" x14ac:dyDescent="0.3">
      <c r="A359" s="1"/>
      <c r="B359" s="1"/>
      <c r="C359" s="1"/>
      <c r="D359" s="1"/>
      <c r="E359" s="1"/>
      <c r="F359" s="1"/>
      <c r="G359" s="1"/>
      <c r="H359" s="1"/>
      <c r="I359" s="12"/>
      <c r="J359" s="1"/>
      <c r="K359" s="1"/>
      <c r="L359" s="1"/>
      <c r="M359" s="1"/>
      <c r="N359" s="1"/>
      <c r="O359" s="1"/>
      <c r="P359" s="1"/>
      <c r="Q359" s="1"/>
      <c r="R359" s="1"/>
      <c r="S359" s="1"/>
      <c r="T359" s="1"/>
      <c r="U359" s="1"/>
      <c r="V359" s="1"/>
      <c r="W359" s="1"/>
      <c r="X359" s="1"/>
      <c r="Y359" s="1"/>
      <c r="Z359" s="1"/>
      <c r="AA359" s="1"/>
      <c r="AB359" s="1"/>
      <c r="AC359" s="12"/>
      <c r="AD359" s="1"/>
      <c r="AE359" s="1"/>
    </row>
    <row r="360" spans="1:31" ht="14.25" customHeight="1" x14ac:dyDescent="0.3">
      <c r="A360" s="1"/>
      <c r="B360" s="1"/>
      <c r="C360" s="1"/>
      <c r="D360" s="1"/>
      <c r="E360" s="1"/>
      <c r="F360" s="1"/>
      <c r="G360" s="1"/>
      <c r="H360" s="1"/>
      <c r="I360" s="12"/>
      <c r="J360" s="1"/>
      <c r="K360" s="1"/>
      <c r="L360" s="1"/>
      <c r="M360" s="1"/>
      <c r="N360" s="1"/>
      <c r="O360" s="1"/>
      <c r="P360" s="1"/>
      <c r="Q360" s="1"/>
      <c r="R360" s="1"/>
      <c r="S360" s="1"/>
      <c r="T360" s="1"/>
      <c r="U360" s="1"/>
      <c r="V360" s="1"/>
      <c r="W360" s="1"/>
      <c r="X360" s="1"/>
      <c r="Y360" s="1"/>
      <c r="Z360" s="1"/>
      <c r="AA360" s="1"/>
      <c r="AB360" s="1"/>
      <c r="AC360" s="12"/>
      <c r="AD360" s="1"/>
      <c r="AE360" s="1"/>
    </row>
    <row r="361" spans="1:31" ht="14.25" customHeight="1" x14ac:dyDescent="0.3">
      <c r="A361" s="1"/>
      <c r="B361" s="1"/>
      <c r="C361" s="1"/>
      <c r="D361" s="1"/>
      <c r="E361" s="1"/>
      <c r="F361" s="1"/>
      <c r="G361" s="1"/>
      <c r="H361" s="1"/>
      <c r="I361" s="12"/>
      <c r="J361" s="1"/>
      <c r="K361" s="1"/>
      <c r="L361" s="1"/>
      <c r="M361" s="1"/>
      <c r="N361" s="1"/>
      <c r="O361" s="1"/>
      <c r="P361" s="1"/>
      <c r="Q361" s="1"/>
      <c r="R361" s="1"/>
      <c r="S361" s="1"/>
      <c r="T361" s="1"/>
      <c r="U361" s="1"/>
      <c r="V361" s="1"/>
      <c r="W361" s="1"/>
      <c r="X361" s="1"/>
      <c r="Y361" s="1"/>
      <c r="Z361" s="1"/>
      <c r="AA361" s="1"/>
      <c r="AB361" s="1"/>
      <c r="AC361" s="12"/>
      <c r="AD361" s="1"/>
      <c r="AE361" s="1"/>
    </row>
    <row r="362" spans="1:31" ht="14.25" customHeight="1" x14ac:dyDescent="0.3">
      <c r="A362" s="1"/>
      <c r="B362" s="1"/>
      <c r="C362" s="1"/>
      <c r="D362" s="1"/>
      <c r="E362" s="1"/>
      <c r="F362" s="1"/>
      <c r="G362" s="1"/>
      <c r="H362" s="1"/>
      <c r="I362" s="12"/>
      <c r="J362" s="1"/>
      <c r="K362" s="1"/>
      <c r="L362" s="1"/>
      <c r="M362" s="1"/>
      <c r="N362" s="1"/>
      <c r="O362" s="1"/>
      <c r="P362" s="1"/>
      <c r="Q362" s="1"/>
      <c r="R362" s="1"/>
      <c r="S362" s="1"/>
      <c r="T362" s="1"/>
      <c r="U362" s="1"/>
      <c r="V362" s="1"/>
      <c r="W362" s="1"/>
      <c r="X362" s="1"/>
      <c r="Y362" s="1"/>
      <c r="Z362" s="1"/>
      <c r="AA362" s="1"/>
      <c r="AB362" s="1"/>
      <c r="AC362" s="12"/>
      <c r="AD362" s="1"/>
      <c r="AE362" s="1"/>
    </row>
    <row r="363" spans="1:31" ht="14.25" customHeight="1" x14ac:dyDescent="0.3">
      <c r="A363" s="1"/>
      <c r="B363" s="1"/>
      <c r="C363" s="1"/>
      <c r="D363" s="1"/>
      <c r="E363" s="1"/>
      <c r="F363" s="1"/>
      <c r="G363" s="1"/>
      <c r="H363" s="1"/>
      <c r="I363" s="12"/>
      <c r="J363" s="1"/>
      <c r="K363" s="1"/>
      <c r="L363" s="1"/>
      <c r="M363" s="1"/>
      <c r="N363" s="1"/>
      <c r="O363" s="1"/>
      <c r="P363" s="1"/>
      <c r="Q363" s="1"/>
      <c r="R363" s="1"/>
      <c r="S363" s="1"/>
      <c r="T363" s="1"/>
      <c r="U363" s="1"/>
      <c r="V363" s="1"/>
      <c r="W363" s="1"/>
      <c r="X363" s="1"/>
      <c r="Y363" s="1"/>
      <c r="Z363" s="1"/>
      <c r="AA363" s="1"/>
      <c r="AB363" s="1"/>
      <c r="AC363" s="12"/>
      <c r="AD363" s="1"/>
      <c r="AE363" s="1"/>
    </row>
    <row r="364" spans="1:31" ht="14.25" customHeight="1" x14ac:dyDescent="0.3">
      <c r="A364" s="1"/>
      <c r="B364" s="1"/>
      <c r="C364" s="1"/>
      <c r="D364" s="1"/>
      <c r="E364" s="1"/>
      <c r="F364" s="1"/>
      <c r="G364" s="1"/>
      <c r="H364" s="1"/>
      <c r="I364" s="12"/>
      <c r="J364" s="1"/>
      <c r="K364" s="1"/>
      <c r="L364" s="1"/>
      <c r="M364" s="1"/>
      <c r="N364" s="1"/>
      <c r="O364" s="1"/>
      <c r="P364" s="1"/>
      <c r="Q364" s="1"/>
      <c r="R364" s="1"/>
      <c r="S364" s="1"/>
      <c r="T364" s="1"/>
      <c r="U364" s="1"/>
      <c r="V364" s="1"/>
      <c r="W364" s="1"/>
      <c r="X364" s="1"/>
      <c r="Y364" s="1"/>
      <c r="Z364" s="1"/>
      <c r="AA364" s="1"/>
      <c r="AB364" s="1"/>
      <c r="AC364" s="12"/>
      <c r="AD364" s="1"/>
      <c r="AE364" s="1"/>
    </row>
    <row r="365" spans="1:31" ht="14.25" customHeight="1" x14ac:dyDescent="0.3">
      <c r="A365" s="1"/>
      <c r="B365" s="1"/>
      <c r="C365" s="1"/>
      <c r="D365" s="1"/>
      <c r="E365" s="1"/>
      <c r="F365" s="1"/>
      <c r="G365" s="1"/>
      <c r="H365" s="1"/>
      <c r="I365" s="12"/>
      <c r="J365" s="1"/>
      <c r="K365" s="1"/>
      <c r="L365" s="1"/>
      <c r="M365" s="1"/>
      <c r="N365" s="1"/>
      <c r="O365" s="1"/>
      <c r="P365" s="1"/>
      <c r="Q365" s="1"/>
      <c r="R365" s="1"/>
      <c r="S365" s="1"/>
      <c r="T365" s="1"/>
      <c r="U365" s="1"/>
      <c r="V365" s="1"/>
      <c r="W365" s="1"/>
      <c r="X365" s="1"/>
      <c r="Y365" s="1"/>
      <c r="Z365" s="1"/>
      <c r="AA365" s="1"/>
      <c r="AB365" s="1"/>
      <c r="AC365" s="12"/>
      <c r="AD365" s="1"/>
      <c r="AE365" s="1"/>
    </row>
    <row r="366" spans="1:31" ht="14.25" customHeight="1" x14ac:dyDescent="0.3">
      <c r="A366" s="1"/>
      <c r="B366" s="1"/>
      <c r="C366" s="1"/>
      <c r="D366" s="1"/>
      <c r="E366" s="1"/>
      <c r="F366" s="1"/>
      <c r="G366" s="1"/>
      <c r="H366" s="1"/>
      <c r="I366" s="12"/>
      <c r="J366" s="1"/>
      <c r="K366" s="1"/>
      <c r="L366" s="1"/>
      <c r="M366" s="1"/>
      <c r="N366" s="1"/>
      <c r="O366" s="1"/>
      <c r="P366" s="1"/>
      <c r="Q366" s="1"/>
      <c r="R366" s="1"/>
      <c r="S366" s="1"/>
      <c r="T366" s="1"/>
      <c r="U366" s="1"/>
      <c r="V366" s="1"/>
      <c r="W366" s="1"/>
      <c r="X366" s="1"/>
      <c r="Y366" s="1"/>
      <c r="Z366" s="1"/>
      <c r="AA366" s="1"/>
      <c r="AB366" s="1"/>
      <c r="AC366" s="12"/>
      <c r="AD366" s="1"/>
      <c r="AE366" s="1"/>
    </row>
    <row r="367" spans="1:31" ht="14.25" customHeight="1" x14ac:dyDescent="0.3">
      <c r="A367" s="1"/>
      <c r="B367" s="1"/>
      <c r="C367" s="1"/>
      <c r="D367" s="1"/>
      <c r="E367" s="1"/>
      <c r="F367" s="1"/>
      <c r="G367" s="1"/>
      <c r="H367" s="1"/>
      <c r="I367" s="12"/>
      <c r="J367" s="1"/>
      <c r="K367" s="1"/>
      <c r="L367" s="1"/>
      <c r="M367" s="1"/>
      <c r="N367" s="1"/>
      <c r="O367" s="1"/>
      <c r="P367" s="1"/>
      <c r="Q367" s="1"/>
      <c r="R367" s="1"/>
      <c r="S367" s="1"/>
      <c r="T367" s="1"/>
      <c r="U367" s="1"/>
      <c r="V367" s="1"/>
      <c r="W367" s="1"/>
      <c r="X367" s="1"/>
      <c r="Y367" s="1"/>
      <c r="Z367" s="1"/>
      <c r="AA367" s="1"/>
      <c r="AB367" s="1"/>
      <c r="AC367" s="12"/>
      <c r="AD367" s="1"/>
      <c r="AE367" s="1"/>
    </row>
    <row r="368" spans="1:31" ht="14.25" customHeight="1" x14ac:dyDescent="0.3">
      <c r="A368" s="1"/>
      <c r="B368" s="1"/>
      <c r="C368" s="1"/>
      <c r="D368" s="1"/>
      <c r="E368" s="1"/>
      <c r="F368" s="1"/>
      <c r="G368" s="1"/>
      <c r="H368" s="1"/>
      <c r="I368" s="12"/>
      <c r="J368" s="1"/>
      <c r="K368" s="1"/>
      <c r="L368" s="1"/>
      <c r="M368" s="1"/>
      <c r="N368" s="1"/>
      <c r="O368" s="1"/>
      <c r="P368" s="1"/>
      <c r="Q368" s="1"/>
      <c r="R368" s="1"/>
      <c r="S368" s="1"/>
      <c r="T368" s="1"/>
      <c r="U368" s="1"/>
      <c r="V368" s="1"/>
      <c r="W368" s="1"/>
      <c r="X368" s="1"/>
      <c r="Y368" s="1"/>
      <c r="Z368" s="1"/>
      <c r="AA368" s="1"/>
      <c r="AB368" s="1"/>
      <c r="AC368" s="12"/>
      <c r="AD368" s="1"/>
      <c r="AE368" s="1"/>
    </row>
    <row r="369" spans="1:31" ht="14.25" customHeight="1" x14ac:dyDescent="0.3">
      <c r="A369" s="1"/>
      <c r="B369" s="1"/>
      <c r="C369" s="1"/>
      <c r="D369" s="1"/>
      <c r="E369" s="1"/>
      <c r="F369" s="1"/>
      <c r="G369" s="1"/>
      <c r="H369" s="1"/>
      <c r="I369" s="12"/>
      <c r="J369" s="1"/>
      <c r="K369" s="1"/>
      <c r="L369" s="1"/>
      <c r="M369" s="1"/>
      <c r="N369" s="1"/>
      <c r="O369" s="1"/>
      <c r="P369" s="1"/>
      <c r="Q369" s="1"/>
      <c r="R369" s="1"/>
      <c r="S369" s="1"/>
      <c r="T369" s="1"/>
      <c r="U369" s="1"/>
      <c r="V369" s="1"/>
      <c r="W369" s="1"/>
      <c r="X369" s="1"/>
      <c r="Y369" s="1"/>
      <c r="Z369" s="1"/>
      <c r="AA369" s="1"/>
      <c r="AB369" s="1"/>
      <c r="AC369" s="12"/>
      <c r="AD369" s="1"/>
      <c r="AE369" s="1"/>
    </row>
    <row r="370" spans="1:31" ht="14.25" customHeight="1" x14ac:dyDescent="0.3">
      <c r="A370" s="1"/>
      <c r="B370" s="1"/>
      <c r="C370" s="1"/>
      <c r="D370" s="1"/>
      <c r="E370" s="1"/>
      <c r="F370" s="1"/>
      <c r="G370" s="1"/>
      <c r="H370" s="1"/>
      <c r="I370" s="12"/>
      <c r="J370" s="1"/>
      <c r="K370" s="1"/>
      <c r="L370" s="1"/>
      <c r="M370" s="1"/>
      <c r="N370" s="1"/>
      <c r="O370" s="1"/>
      <c r="P370" s="1"/>
      <c r="Q370" s="1"/>
      <c r="R370" s="1"/>
      <c r="S370" s="1"/>
      <c r="T370" s="1"/>
      <c r="U370" s="1"/>
      <c r="V370" s="1"/>
      <c r="W370" s="1"/>
      <c r="X370" s="1"/>
      <c r="Y370" s="1"/>
      <c r="Z370" s="1"/>
      <c r="AA370" s="1"/>
      <c r="AB370" s="1"/>
      <c r="AC370" s="12"/>
      <c r="AD370" s="1"/>
      <c r="AE370" s="1"/>
    </row>
    <row r="371" spans="1:31" ht="14.25" customHeight="1" x14ac:dyDescent="0.3">
      <c r="A371" s="1"/>
      <c r="B371" s="1"/>
      <c r="C371" s="1"/>
      <c r="D371" s="1"/>
      <c r="E371" s="1"/>
      <c r="F371" s="1"/>
      <c r="G371" s="1"/>
      <c r="H371" s="1"/>
      <c r="I371" s="12"/>
      <c r="J371" s="1"/>
      <c r="K371" s="1"/>
      <c r="L371" s="1"/>
      <c r="M371" s="1"/>
      <c r="N371" s="1"/>
      <c r="O371" s="1"/>
      <c r="P371" s="1"/>
      <c r="Q371" s="1"/>
      <c r="R371" s="1"/>
      <c r="S371" s="1"/>
      <c r="T371" s="1"/>
      <c r="U371" s="1"/>
      <c r="V371" s="1"/>
      <c r="W371" s="1"/>
      <c r="X371" s="1"/>
      <c r="Y371" s="1"/>
      <c r="Z371" s="1"/>
      <c r="AA371" s="1"/>
      <c r="AB371" s="1"/>
      <c r="AC371" s="12"/>
      <c r="AD371" s="1"/>
      <c r="AE371" s="1"/>
    </row>
    <row r="372" spans="1:31" ht="14.25" customHeight="1" x14ac:dyDescent="0.3">
      <c r="A372" s="1"/>
      <c r="B372" s="1"/>
      <c r="C372" s="1"/>
      <c r="D372" s="1"/>
      <c r="E372" s="1"/>
      <c r="F372" s="1"/>
      <c r="G372" s="1"/>
      <c r="H372" s="1"/>
      <c r="I372" s="12"/>
      <c r="J372" s="1"/>
      <c r="K372" s="1"/>
      <c r="L372" s="1"/>
      <c r="M372" s="1"/>
      <c r="N372" s="1"/>
      <c r="O372" s="1"/>
      <c r="P372" s="1"/>
      <c r="Q372" s="1"/>
      <c r="R372" s="1"/>
      <c r="S372" s="1"/>
      <c r="T372" s="1"/>
      <c r="U372" s="1"/>
      <c r="V372" s="1"/>
      <c r="W372" s="1"/>
      <c r="X372" s="1"/>
      <c r="Y372" s="1"/>
      <c r="Z372" s="1"/>
      <c r="AA372" s="1"/>
      <c r="AB372" s="1"/>
      <c r="AC372" s="12"/>
      <c r="AD372" s="1"/>
      <c r="AE372" s="1"/>
    </row>
    <row r="373" spans="1:31" ht="14.25" customHeight="1" x14ac:dyDescent="0.3">
      <c r="A373" s="1"/>
      <c r="B373" s="1"/>
      <c r="C373" s="1"/>
      <c r="D373" s="1"/>
      <c r="E373" s="1"/>
      <c r="F373" s="1"/>
      <c r="G373" s="1"/>
      <c r="H373" s="1"/>
      <c r="I373" s="12"/>
      <c r="J373" s="1"/>
      <c r="K373" s="1"/>
      <c r="L373" s="1"/>
      <c r="M373" s="1"/>
      <c r="N373" s="1"/>
      <c r="O373" s="1"/>
      <c r="P373" s="1"/>
      <c r="Q373" s="1"/>
      <c r="R373" s="1"/>
      <c r="S373" s="1"/>
      <c r="T373" s="1"/>
      <c r="U373" s="1"/>
      <c r="V373" s="1"/>
      <c r="W373" s="1"/>
      <c r="X373" s="1"/>
      <c r="Y373" s="1"/>
      <c r="Z373" s="1"/>
      <c r="AA373" s="1"/>
      <c r="AB373" s="1"/>
      <c r="AC373" s="12"/>
      <c r="AD373" s="1"/>
      <c r="AE373" s="1"/>
    </row>
    <row r="374" spans="1:31" ht="14.25" customHeight="1" x14ac:dyDescent="0.3">
      <c r="A374" s="1"/>
      <c r="B374" s="1"/>
      <c r="C374" s="1"/>
      <c r="D374" s="1"/>
      <c r="E374" s="1"/>
      <c r="F374" s="1"/>
      <c r="G374" s="1"/>
      <c r="H374" s="1"/>
      <c r="I374" s="12"/>
      <c r="J374" s="1"/>
      <c r="K374" s="1"/>
      <c r="L374" s="1"/>
      <c r="M374" s="1"/>
      <c r="N374" s="1"/>
      <c r="O374" s="1"/>
      <c r="P374" s="1"/>
      <c r="Q374" s="1"/>
      <c r="R374" s="1"/>
      <c r="S374" s="1"/>
      <c r="T374" s="1"/>
      <c r="U374" s="1"/>
      <c r="V374" s="1"/>
      <c r="W374" s="1"/>
      <c r="X374" s="1"/>
      <c r="Y374" s="1"/>
      <c r="Z374" s="1"/>
      <c r="AA374" s="1"/>
      <c r="AB374" s="1"/>
      <c r="AC374" s="12"/>
      <c r="AD374" s="1"/>
      <c r="AE374" s="1"/>
    </row>
    <row r="375" spans="1:31" ht="14.25" customHeight="1" x14ac:dyDescent="0.3">
      <c r="A375" s="1"/>
      <c r="B375" s="1"/>
      <c r="C375" s="1"/>
      <c r="D375" s="1"/>
      <c r="E375" s="1"/>
      <c r="F375" s="1"/>
      <c r="G375" s="1"/>
      <c r="H375" s="1"/>
      <c r="I375" s="12"/>
      <c r="J375" s="1"/>
      <c r="K375" s="1"/>
      <c r="L375" s="1"/>
      <c r="M375" s="1"/>
      <c r="N375" s="1"/>
      <c r="O375" s="1"/>
      <c r="P375" s="1"/>
      <c r="Q375" s="1"/>
      <c r="R375" s="1"/>
      <c r="S375" s="1"/>
      <c r="T375" s="1"/>
      <c r="U375" s="1"/>
      <c r="V375" s="1"/>
      <c r="W375" s="1"/>
      <c r="X375" s="1"/>
      <c r="Y375" s="1"/>
      <c r="Z375" s="1"/>
      <c r="AA375" s="1"/>
      <c r="AB375" s="1"/>
      <c r="AC375" s="12"/>
      <c r="AD375" s="1"/>
      <c r="AE375" s="1"/>
    </row>
    <row r="376" spans="1:31" ht="14.25" customHeight="1" x14ac:dyDescent="0.3">
      <c r="A376" s="1"/>
      <c r="B376" s="1"/>
      <c r="C376" s="1"/>
      <c r="D376" s="1"/>
      <c r="E376" s="1"/>
      <c r="F376" s="1"/>
      <c r="G376" s="1"/>
      <c r="H376" s="1"/>
      <c r="I376" s="12"/>
      <c r="J376" s="1"/>
      <c r="K376" s="1"/>
      <c r="L376" s="1"/>
      <c r="M376" s="1"/>
      <c r="N376" s="1"/>
      <c r="O376" s="1"/>
      <c r="P376" s="1"/>
      <c r="Q376" s="1"/>
      <c r="R376" s="1"/>
      <c r="S376" s="1"/>
      <c r="T376" s="1"/>
      <c r="U376" s="1"/>
      <c r="V376" s="1"/>
      <c r="W376" s="1"/>
      <c r="X376" s="1"/>
      <c r="Y376" s="1"/>
      <c r="Z376" s="1"/>
      <c r="AA376" s="1"/>
      <c r="AB376" s="1"/>
      <c r="AC376" s="12"/>
      <c r="AD376" s="1"/>
      <c r="AE376" s="1"/>
    </row>
    <row r="377" spans="1:31" ht="14.25" customHeight="1" x14ac:dyDescent="0.3">
      <c r="A377" s="1"/>
      <c r="B377" s="1"/>
      <c r="C377" s="1"/>
      <c r="D377" s="1"/>
      <c r="E377" s="1"/>
      <c r="F377" s="1"/>
      <c r="G377" s="1"/>
      <c r="H377" s="1"/>
      <c r="I377" s="12"/>
      <c r="J377" s="1"/>
      <c r="K377" s="1"/>
      <c r="L377" s="1"/>
      <c r="M377" s="1"/>
      <c r="N377" s="1"/>
      <c r="O377" s="1"/>
      <c r="P377" s="1"/>
      <c r="Q377" s="1"/>
      <c r="R377" s="1"/>
      <c r="S377" s="1"/>
      <c r="T377" s="1"/>
      <c r="U377" s="1"/>
      <c r="V377" s="1"/>
      <c r="W377" s="1"/>
      <c r="X377" s="1"/>
      <c r="Y377" s="1"/>
      <c r="Z377" s="1"/>
      <c r="AA377" s="1"/>
      <c r="AB377" s="1"/>
      <c r="AC377" s="12"/>
      <c r="AD377" s="1"/>
      <c r="AE377" s="1"/>
    </row>
    <row r="378" spans="1:31" ht="14.25" customHeight="1" x14ac:dyDescent="0.3">
      <c r="A378" s="1"/>
      <c r="B378" s="1"/>
      <c r="C378" s="1"/>
      <c r="D378" s="1"/>
      <c r="E378" s="1"/>
      <c r="F378" s="1"/>
      <c r="G378" s="1"/>
      <c r="H378" s="1"/>
      <c r="I378" s="12"/>
      <c r="J378" s="1"/>
      <c r="K378" s="1"/>
      <c r="L378" s="1"/>
      <c r="M378" s="1"/>
      <c r="N378" s="1"/>
      <c r="O378" s="1"/>
      <c r="P378" s="1"/>
      <c r="Q378" s="1"/>
      <c r="R378" s="1"/>
      <c r="S378" s="1"/>
      <c r="T378" s="1"/>
      <c r="U378" s="1"/>
      <c r="V378" s="1"/>
      <c r="W378" s="1"/>
      <c r="X378" s="1"/>
      <c r="Y378" s="1"/>
      <c r="Z378" s="1"/>
      <c r="AA378" s="1"/>
      <c r="AB378" s="1"/>
      <c r="AC378" s="12"/>
      <c r="AD378" s="1"/>
      <c r="AE378" s="1"/>
    </row>
    <row r="379" spans="1:31" ht="14.25" customHeight="1" x14ac:dyDescent="0.3">
      <c r="A379" s="1"/>
      <c r="B379" s="1"/>
      <c r="C379" s="1"/>
      <c r="D379" s="1"/>
      <c r="E379" s="1"/>
      <c r="F379" s="1"/>
      <c r="G379" s="1"/>
      <c r="H379" s="1"/>
      <c r="I379" s="12"/>
      <c r="J379" s="1"/>
      <c r="K379" s="1"/>
      <c r="L379" s="1"/>
      <c r="M379" s="1"/>
      <c r="N379" s="1"/>
      <c r="O379" s="1"/>
      <c r="P379" s="1"/>
      <c r="Q379" s="1"/>
      <c r="R379" s="1"/>
      <c r="S379" s="1"/>
      <c r="T379" s="1"/>
      <c r="U379" s="1"/>
      <c r="V379" s="1"/>
      <c r="W379" s="1"/>
      <c r="X379" s="1"/>
      <c r="Y379" s="1"/>
      <c r="Z379" s="1"/>
      <c r="AA379" s="1"/>
      <c r="AB379" s="1"/>
      <c r="AC379" s="12"/>
      <c r="AD379" s="1"/>
      <c r="AE379" s="1"/>
    </row>
    <row r="380" spans="1:31" ht="14.25" customHeight="1" x14ac:dyDescent="0.3">
      <c r="A380" s="1"/>
      <c r="B380" s="1"/>
      <c r="C380" s="1"/>
      <c r="D380" s="1"/>
      <c r="E380" s="1"/>
      <c r="F380" s="1"/>
      <c r="G380" s="1"/>
      <c r="H380" s="1"/>
      <c r="I380" s="12"/>
      <c r="J380" s="1"/>
      <c r="K380" s="1"/>
      <c r="L380" s="1"/>
      <c r="M380" s="1"/>
      <c r="N380" s="1"/>
      <c r="O380" s="1"/>
      <c r="P380" s="1"/>
      <c r="Q380" s="1"/>
      <c r="R380" s="1"/>
      <c r="S380" s="1"/>
      <c r="T380" s="1"/>
      <c r="U380" s="1"/>
      <c r="V380" s="1"/>
      <c r="W380" s="1"/>
      <c r="X380" s="1"/>
      <c r="Y380" s="1"/>
      <c r="Z380" s="1"/>
      <c r="AA380" s="1"/>
      <c r="AB380" s="1"/>
      <c r="AC380" s="12"/>
      <c r="AD380" s="1"/>
      <c r="AE380" s="1"/>
    </row>
    <row r="381" spans="1:31" ht="14.25" customHeight="1" x14ac:dyDescent="0.3">
      <c r="A381" s="1"/>
      <c r="B381" s="1"/>
      <c r="C381" s="1"/>
      <c r="D381" s="1"/>
      <c r="E381" s="1"/>
      <c r="F381" s="1"/>
      <c r="G381" s="1"/>
      <c r="H381" s="1"/>
      <c r="I381" s="12"/>
      <c r="J381" s="1"/>
      <c r="K381" s="1"/>
      <c r="L381" s="1"/>
      <c r="M381" s="1"/>
      <c r="N381" s="1"/>
      <c r="O381" s="1"/>
      <c r="P381" s="1"/>
      <c r="Q381" s="1"/>
      <c r="R381" s="1"/>
      <c r="S381" s="1"/>
      <c r="T381" s="1"/>
      <c r="U381" s="1"/>
      <c r="V381" s="1"/>
      <c r="W381" s="1"/>
      <c r="X381" s="1"/>
      <c r="Y381" s="1"/>
      <c r="Z381" s="1"/>
      <c r="AA381" s="1"/>
      <c r="AB381" s="1"/>
      <c r="AC381" s="12"/>
      <c r="AD381" s="1"/>
      <c r="AE381" s="1"/>
    </row>
    <row r="382" spans="1:31" ht="14.25" customHeight="1" x14ac:dyDescent="0.3">
      <c r="A382" s="1"/>
      <c r="B382" s="1"/>
      <c r="C382" s="1"/>
      <c r="D382" s="1"/>
      <c r="E382" s="1"/>
      <c r="F382" s="1"/>
      <c r="G382" s="1"/>
      <c r="H382" s="1"/>
      <c r="I382" s="12"/>
      <c r="J382" s="1"/>
      <c r="K382" s="1"/>
      <c r="L382" s="1"/>
      <c r="M382" s="1"/>
      <c r="N382" s="1"/>
      <c r="O382" s="1"/>
      <c r="P382" s="1"/>
      <c r="Q382" s="1"/>
      <c r="R382" s="1"/>
      <c r="S382" s="1"/>
      <c r="T382" s="1"/>
      <c r="U382" s="1"/>
      <c r="V382" s="1"/>
      <c r="W382" s="1"/>
      <c r="X382" s="1"/>
      <c r="Y382" s="1"/>
      <c r="Z382" s="1"/>
      <c r="AA382" s="1"/>
      <c r="AB382" s="1"/>
      <c r="AC382" s="12"/>
      <c r="AD382" s="1"/>
      <c r="AE382" s="1"/>
    </row>
    <row r="383" spans="1:31" ht="14.25" customHeight="1" x14ac:dyDescent="0.3">
      <c r="A383" s="1"/>
      <c r="B383" s="1"/>
      <c r="C383" s="1"/>
      <c r="D383" s="1"/>
      <c r="E383" s="1"/>
      <c r="F383" s="1"/>
      <c r="G383" s="1"/>
      <c r="H383" s="1"/>
      <c r="I383" s="12"/>
      <c r="J383" s="1"/>
      <c r="K383" s="1"/>
      <c r="L383" s="1"/>
      <c r="M383" s="1"/>
      <c r="N383" s="1"/>
      <c r="O383" s="1"/>
      <c r="P383" s="1"/>
      <c r="Q383" s="1"/>
      <c r="R383" s="1"/>
      <c r="S383" s="1"/>
      <c r="T383" s="1"/>
      <c r="U383" s="1"/>
      <c r="V383" s="1"/>
      <c r="W383" s="1"/>
      <c r="X383" s="1"/>
      <c r="Y383" s="1"/>
      <c r="Z383" s="1"/>
      <c r="AA383" s="1"/>
      <c r="AB383" s="1"/>
      <c r="AC383" s="12"/>
      <c r="AD383" s="1"/>
      <c r="AE383" s="1"/>
    </row>
    <row r="384" spans="1:31" ht="14.25" customHeight="1" x14ac:dyDescent="0.3">
      <c r="A384" s="1"/>
      <c r="B384" s="1"/>
      <c r="C384" s="1"/>
      <c r="D384" s="1"/>
      <c r="E384" s="1"/>
      <c r="F384" s="1"/>
      <c r="G384" s="1"/>
      <c r="H384" s="1"/>
      <c r="I384" s="12"/>
      <c r="J384" s="1"/>
      <c r="K384" s="1"/>
      <c r="L384" s="1"/>
      <c r="M384" s="1"/>
      <c r="N384" s="1"/>
      <c r="O384" s="1"/>
      <c r="P384" s="1"/>
      <c r="Q384" s="1"/>
      <c r="R384" s="1"/>
      <c r="S384" s="1"/>
      <c r="T384" s="1"/>
      <c r="U384" s="1"/>
      <c r="V384" s="1"/>
      <c r="W384" s="1"/>
      <c r="X384" s="1"/>
      <c r="Y384" s="1"/>
      <c r="Z384" s="1"/>
      <c r="AA384" s="1"/>
      <c r="AB384" s="1"/>
      <c r="AC384" s="12"/>
      <c r="AD384" s="1"/>
      <c r="AE384" s="1"/>
    </row>
    <row r="385" spans="1:31" ht="14.25" customHeight="1" x14ac:dyDescent="0.3">
      <c r="A385" s="1"/>
      <c r="B385" s="1"/>
      <c r="C385" s="1"/>
      <c r="D385" s="1"/>
      <c r="E385" s="1"/>
      <c r="F385" s="1"/>
      <c r="G385" s="1"/>
      <c r="H385" s="1"/>
      <c r="I385" s="12"/>
      <c r="J385" s="1"/>
      <c r="K385" s="1"/>
      <c r="L385" s="1"/>
      <c r="M385" s="1"/>
      <c r="N385" s="1"/>
      <c r="O385" s="1"/>
      <c r="P385" s="1"/>
      <c r="Q385" s="1"/>
      <c r="R385" s="1"/>
      <c r="S385" s="1"/>
      <c r="T385" s="1"/>
      <c r="U385" s="1"/>
      <c r="V385" s="1"/>
      <c r="W385" s="1"/>
      <c r="X385" s="1"/>
      <c r="Y385" s="1"/>
      <c r="Z385" s="1"/>
      <c r="AA385" s="1"/>
      <c r="AB385" s="1"/>
      <c r="AC385" s="12"/>
      <c r="AD385" s="1"/>
      <c r="AE385" s="1"/>
    </row>
    <row r="386" spans="1:31" ht="14.25" customHeight="1" x14ac:dyDescent="0.3">
      <c r="A386" s="1"/>
      <c r="B386" s="1"/>
      <c r="C386" s="1"/>
      <c r="D386" s="1"/>
      <c r="E386" s="1"/>
      <c r="F386" s="1"/>
      <c r="G386" s="1"/>
      <c r="H386" s="1"/>
      <c r="I386" s="12"/>
      <c r="J386" s="1"/>
      <c r="K386" s="1"/>
      <c r="L386" s="1"/>
      <c r="M386" s="1"/>
      <c r="N386" s="1"/>
      <c r="O386" s="1"/>
      <c r="P386" s="1"/>
      <c r="Q386" s="1"/>
      <c r="R386" s="1"/>
      <c r="S386" s="1"/>
      <c r="T386" s="1"/>
      <c r="U386" s="1"/>
      <c r="V386" s="1"/>
      <c r="W386" s="1"/>
      <c r="X386" s="1"/>
      <c r="Y386" s="1"/>
      <c r="Z386" s="1"/>
      <c r="AA386" s="1"/>
      <c r="AB386" s="1"/>
      <c r="AC386" s="12"/>
      <c r="AD386" s="1"/>
      <c r="AE386" s="1"/>
    </row>
    <row r="387" spans="1:31" ht="14.25" customHeight="1" x14ac:dyDescent="0.3">
      <c r="A387" s="1"/>
      <c r="B387" s="1"/>
      <c r="C387" s="1"/>
      <c r="D387" s="1"/>
      <c r="E387" s="1"/>
      <c r="F387" s="1"/>
      <c r="G387" s="1"/>
      <c r="H387" s="1"/>
      <c r="I387" s="12"/>
      <c r="J387" s="1"/>
      <c r="K387" s="1"/>
      <c r="L387" s="1"/>
      <c r="M387" s="1"/>
      <c r="N387" s="1"/>
      <c r="O387" s="1"/>
      <c r="P387" s="1"/>
      <c r="Q387" s="1"/>
      <c r="R387" s="1"/>
      <c r="S387" s="1"/>
      <c r="T387" s="1"/>
      <c r="U387" s="1"/>
      <c r="V387" s="1"/>
      <c r="W387" s="1"/>
      <c r="X387" s="1"/>
      <c r="Y387" s="1"/>
      <c r="Z387" s="1"/>
      <c r="AA387" s="1"/>
      <c r="AB387" s="1"/>
      <c r="AC387" s="12"/>
      <c r="AD387" s="1"/>
      <c r="AE387" s="1"/>
    </row>
    <row r="388" spans="1:31" ht="14.25" customHeight="1" x14ac:dyDescent="0.3">
      <c r="A388" s="1"/>
      <c r="B388" s="1"/>
      <c r="C388" s="1"/>
      <c r="D388" s="1"/>
      <c r="E388" s="1"/>
      <c r="F388" s="1"/>
      <c r="G388" s="1"/>
      <c r="H388" s="1"/>
      <c r="I388" s="12"/>
      <c r="J388" s="1"/>
      <c r="K388" s="1"/>
      <c r="L388" s="1"/>
      <c r="M388" s="1"/>
      <c r="N388" s="1"/>
      <c r="O388" s="1"/>
      <c r="P388" s="1"/>
      <c r="Q388" s="1"/>
      <c r="R388" s="1"/>
      <c r="S388" s="1"/>
      <c r="T388" s="1"/>
      <c r="U388" s="1"/>
      <c r="V388" s="1"/>
      <c r="W388" s="1"/>
      <c r="X388" s="1"/>
      <c r="Y388" s="1"/>
      <c r="Z388" s="1"/>
      <c r="AA388" s="1"/>
      <c r="AB388" s="1"/>
      <c r="AC388" s="12"/>
      <c r="AD388" s="1"/>
      <c r="AE388" s="1"/>
    </row>
    <row r="389" spans="1:31" ht="14.25" customHeight="1" x14ac:dyDescent="0.3">
      <c r="A389" s="1"/>
      <c r="B389" s="1"/>
      <c r="C389" s="1"/>
      <c r="D389" s="1"/>
      <c r="E389" s="1"/>
      <c r="F389" s="1"/>
      <c r="G389" s="1"/>
      <c r="H389" s="1"/>
      <c r="I389" s="12"/>
      <c r="J389" s="1"/>
      <c r="K389" s="1"/>
      <c r="L389" s="1"/>
      <c r="M389" s="1"/>
      <c r="N389" s="1"/>
      <c r="O389" s="1"/>
      <c r="P389" s="1"/>
      <c r="Q389" s="1"/>
      <c r="R389" s="1"/>
      <c r="S389" s="1"/>
      <c r="T389" s="1"/>
      <c r="U389" s="1"/>
      <c r="V389" s="1"/>
      <c r="W389" s="1"/>
      <c r="X389" s="1"/>
      <c r="Y389" s="1"/>
      <c r="Z389" s="1"/>
      <c r="AA389" s="1"/>
      <c r="AB389" s="1"/>
      <c r="AC389" s="12"/>
      <c r="AD389" s="1"/>
      <c r="AE389" s="1"/>
    </row>
    <row r="390" spans="1:31" ht="14.25" customHeight="1" x14ac:dyDescent="0.3">
      <c r="A390" s="1"/>
      <c r="B390" s="1"/>
      <c r="C390" s="1"/>
      <c r="D390" s="1"/>
      <c r="E390" s="1"/>
      <c r="F390" s="1"/>
      <c r="G390" s="1"/>
      <c r="H390" s="1"/>
      <c r="I390" s="12"/>
      <c r="J390" s="1"/>
      <c r="K390" s="1"/>
      <c r="L390" s="1"/>
      <c r="M390" s="1"/>
      <c r="N390" s="1"/>
      <c r="O390" s="1"/>
      <c r="P390" s="1"/>
      <c r="Q390" s="1"/>
      <c r="R390" s="1"/>
      <c r="S390" s="1"/>
      <c r="T390" s="1"/>
      <c r="U390" s="1"/>
      <c r="V390" s="1"/>
      <c r="W390" s="1"/>
      <c r="X390" s="1"/>
      <c r="Y390" s="1"/>
      <c r="Z390" s="1"/>
      <c r="AA390" s="1"/>
      <c r="AB390" s="1"/>
      <c r="AC390" s="12"/>
      <c r="AD390" s="1"/>
      <c r="AE390" s="1"/>
    </row>
    <row r="391" spans="1:31" ht="15.75" customHeight="1" x14ac:dyDescent="0.3"/>
    <row r="392" spans="1:31" ht="15.75" customHeight="1" x14ac:dyDescent="0.3"/>
    <row r="393" spans="1:31" ht="15.75" customHeight="1" x14ac:dyDescent="0.3"/>
    <row r="394" spans="1:31" ht="15.75" customHeight="1" x14ac:dyDescent="0.3"/>
    <row r="395" spans="1:31" ht="15.75" customHeight="1" x14ac:dyDescent="0.3"/>
    <row r="396" spans="1:31" ht="15.75" customHeight="1" x14ac:dyDescent="0.3"/>
    <row r="397" spans="1:31" ht="15.75" customHeight="1" x14ac:dyDescent="0.3"/>
    <row r="398" spans="1:31" ht="15.75" customHeight="1" x14ac:dyDescent="0.3"/>
    <row r="399" spans="1:31" ht="15.75" customHeight="1" x14ac:dyDescent="0.3"/>
    <row r="400" spans="1:31"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B1:B1000" xr:uid="{00000000-0001-0000-0000-000000000000}"/>
  <mergeCells count="2">
    <mergeCell ref="K3:P3"/>
    <mergeCell ref="Q3:U3"/>
  </mergeCells>
  <phoneticPr fontId="13" type="noConversion"/>
  <pageMargins left="0.7" right="0.7" top="0.75" bottom="0.75"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67"/>
  <sheetViews>
    <sheetView zoomScale="85" workbookViewId="0">
      <pane xSplit="2" ySplit="4" topLeftCell="H5" activePane="bottomRight" state="frozen"/>
      <selection pane="topRight" activeCell="C1" sqref="C1"/>
      <selection pane="bottomLeft" activeCell="A5" sqref="A5"/>
      <selection pane="bottomRight" activeCell="A432" sqref="A432"/>
    </sheetView>
  </sheetViews>
  <sheetFormatPr defaultColWidth="14.44140625" defaultRowHeight="15" customHeight="1" x14ac:dyDescent="0.3"/>
  <cols>
    <col min="1" max="1" width="5.33203125" style="55" customWidth="1"/>
    <col min="2" max="2" width="10.5546875" style="55" customWidth="1"/>
    <col min="3" max="3" width="18.6640625" style="55" customWidth="1"/>
    <col min="4" max="4" width="41.109375" style="55" customWidth="1"/>
    <col min="5" max="5" width="24.5546875" style="55" customWidth="1"/>
    <col min="6" max="6" width="34.44140625" style="55" customWidth="1"/>
    <col min="7" max="7" width="78.88671875" style="55" customWidth="1"/>
    <col min="8" max="8" width="18.109375" style="55" customWidth="1"/>
    <col min="9" max="9" width="23.44140625" style="55" customWidth="1"/>
    <col min="10" max="10" width="30" style="55" customWidth="1"/>
    <col min="11" max="12" width="21" style="55" customWidth="1"/>
    <col min="13" max="13" width="18.109375" style="55" hidden="1" customWidth="1"/>
    <col min="14" max="14" width="24.44140625" style="55" hidden="1" customWidth="1"/>
    <col min="15" max="15" width="29.109375" style="55" hidden="1" customWidth="1"/>
    <col min="16" max="18" width="8.6640625" style="55" hidden="1" customWidth="1"/>
    <col min="19" max="19" width="23.88671875" style="55" hidden="1" customWidth="1"/>
    <col min="20" max="20" width="8.6640625" style="55" hidden="1" customWidth="1"/>
    <col min="21" max="21" width="22.33203125" style="55" customWidth="1"/>
    <col min="22" max="22" width="5" style="55" customWidth="1"/>
    <col min="23" max="23" width="9.44140625" style="55" customWidth="1"/>
    <col min="24" max="24" width="8" style="55" customWidth="1"/>
    <col min="25" max="25" width="19" style="55" customWidth="1"/>
    <col min="26" max="16384" width="14.44140625" style="55"/>
  </cols>
  <sheetData>
    <row r="1" spans="1:25" ht="15" customHeight="1" x14ac:dyDescent="0.3">
      <c r="A1" s="101">
        <v>0</v>
      </c>
      <c r="C1" s="55" t="s">
        <v>2161</v>
      </c>
      <c r="D1" s="55" t="s">
        <v>2161</v>
      </c>
      <c r="E1" s="55" t="s">
        <v>2161</v>
      </c>
      <c r="F1" s="55" t="s">
        <v>2161</v>
      </c>
      <c r="G1" s="55" t="s">
        <v>2161</v>
      </c>
      <c r="H1" s="55" t="s">
        <v>2161</v>
      </c>
      <c r="I1" s="55" t="s">
        <v>2161</v>
      </c>
      <c r="J1" s="55" t="s">
        <v>2161</v>
      </c>
      <c r="K1" s="105">
        <f>SUM(K5:K901)</f>
        <v>1272391001.0368299</v>
      </c>
      <c r="L1" s="106">
        <f>SUM(L5:L1932)</f>
        <v>487877253.72242999</v>
      </c>
      <c r="M1" s="55" t="s">
        <v>2161</v>
      </c>
      <c r="N1" s="55" t="s">
        <v>2161</v>
      </c>
      <c r="O1" s="55" t="s">
        <v>2161</v>
      </c>
      <c r="P1" s="55" t="s">
        <v>2161</v>
      </c>
      <c r="Q1" s="55" t="s">
        <v>2161</v>
      </c>
      <c r="R1" s="55" t="s">
        <v>2161</v>
      </c>
      <c r="S1" s="55" t="s">
        <v>2161</v>
      </c>
      <c r="T1" s="55" t="s">
        <v>2161</v>
      </c>
      <c r="U1" s="123">
        <f>Fabbisogni_informativi!L1</f>
        <v>12110200</v>
      </c>
      <c r="V1" s="55" t="s">
        <v>2161</v>
      </c>
      <c r="W1" s="55" t="s">
        <v>2161</v>
      </c>
    </row>
    <row r="2" spans="1:25" ht="15" customHeight="1" x14ac:dyDescent="0.3">
      <c r="A2" s="101">
        <v>1</v>
      </c>
      <c r="K2" s="107"/>
      <c r="L2" s="108">
        <f>L1+U1</f>
        <v>499987453.72242999</v>
      </c>
    </row>
    <row r="3" spans="1:25" ht="15" customHeight="1" x14ac:dyDescent="0.3">
      <c r="A3" s="56">
        <v>1</v>
      </c>
    </row>
    <row r="4" spans="1:25" ht="12" customHeight="1" x14ac:dyDescent="0.3">
      <c r="A4" s="56">
        <v>2</v>
      </c>
      <c r="B4" s="109" t="s">
        <v>2187</v>
      </c>
      <c r="C4" s="110" t="s">
        <v>2189</v>
      </c>
      <c r="D4" s="110" t="s">
        <v>2190</v>
      </c>
      <c r="E4" s="110" t="s">
        <v>2162</v>
      </c>
      <c r="F4" s="110" t="s">
        <v>1806</v>
      </c>
      <c r="G4" s="110" t="s">
        <v>2192</v>
      </c>
      <c r="H4" s="110" t="s">
        <v>2193</v>
      </c>
      <c r="I4" s="110" t="s">
        <v>1807</v>
      </c>
      <c r="J4" s="110" t="s">
        <v>2195</v>
      </c>
      <c r="K4" s="111" t="s">
        <v>2196</v>
      </c>
      <c r="L4" s="112" t="s">
        <v>2197</v>
      </c>
      <c r="M4" s="57" t="s">
        <v>1808</v>
      </c>
      <c r="N4" s="57" t="s">
        <v>1809</v>
      </c>
      <c r="O4" s="57" t="s">
        <v>1810</v>
      </c>
      <c r="P4" s="57" t="s">
        <v>1811</v>
      </c>
      <c r="Q4" s="57" t="s">
        <v>1812</v>
      </c>
      <c r="R4" s="57" t="s">
        <v>1813</v>
      </c>
      <c r="S4" s="57" t="s">
        <v>1814</v>
      </c>
      <c r="T4" s="57" t="s">
        <v>2206</v>
      </c>
      <c r="U4" s="110" t="s">
        <v>2207</v>
      </c>
      <c r="V4" s="110" t="s">
        <v>2208</v>
      </c>
      <c r="W4" s="113" t="s">
        <v>2209</v>
      </c>
      <c r="X4" s="114" t="s">
        <v>2210</v>
      </c>
      <c r="Y4" s="84" t="s">
        <v>1815</v>
      </c>
    </row>
    <row r="5" spans="1:25" ht="12" customHeight="1" x14ac:dyDescent="0.3">
      <c r="A5" s="56">
        <v>3</v>
      </c>
      <c r="B5" s="60">
        <v>1026</v>
      </c>
      <c r="C5" s="56" t="s">
        <v>1816</v>
      </c>
      <c r="D5" s="56" t="s">
        <v>1817</v>
      </c>
      <c r="E5" s="56" t="s">
        <v>1818</v>
      </c>
      <c r="F5" s="56" t="s">
        <v>1818</v>
      </c>
      <c r="G5" s="56" t="s">
        <v>1819</v>
      </c>
      <c r="H5" s="56" t="s">
        <v>1820</v>
      </c>
      <c r="I5" s="56" t="s">
        <v>2218</v>
      </c>
      <c r="J5" s="56" t="s">
        <v>1821</v>
      </c>
      <c r="K5" s="61"/>
      <c r="L5" s="62">
        <f t="shared" ref="L5:L14" si="0">K5*W5</f>
        <v>0</v>
      </c>
      <c r="M5" s="58"/>
      <c r="N5" s="58"/>
      <c r="O5" s="58"/>
      <c r="P5" s="58"/>
      <c r="Q5" s="58"/>
      <c r="R5" s="58"/>
      <c r="S5" s="58"/>
      <c r="T5" s="58"/>
      <c r="U5" s="56" t="s">
        <v>1822</v>
      </c>
      <c r="V5" s="58"/>
      <c r="W5" s="63">
        <v>0</v>
      </c>
      <c r="X5" s="64"/>
      <c r="Y5" s="58"/>
    </row>
    <row r="6" spans="1:25" ht="12" customHeight="1" x14ac:dyDescent="0.3">
      <c r="A6" s="56">
        <v>4</v>
      </c>
      <c r="B6" s="60">
        <v>1027</v>
      </c>
      <c r="C6" s="56" t="s">
        <v>1816</v>
      </c>
      <c r="D6" s="56" t="s">
        <v>2070</v>
      </c>
      <c r="E6" s="56" t="s">
        <v>1823</v>
      </c>
      <c r="F6" s="56" t="s">
        <v>1824</v>
      </c>
      <c r="G6" s="56" t="s">
        <v>1825</v>
      </c>
      <c r="H6" s="56" t="s">
        <v>1820</v>
      </c>
      <c r="I6" s="56" t="s">
        <v>2218</v>
      </c>
      <c r="J6" s="56" t="s">
        <v>1821</v>
      </c>
      <c r="K6" s="61"/>
      <c r="L6" s="62">
        <f t="shared" si="0"/>
        <v>0</v>
      </c>
      <c r="M6" s="58"/>
      <c r="N6" s="58"/>
      <c r="O6" s="58"/>
      <c r="P6" s="58"/>
      <c r="Q6" s="58"/>
      <c r="R6" s="58"/>
      <c r="S6" s="58"/>
      <c r="T6" s="58"/>
      <c r="U6" s="56" t="s">
        <v>1822</v>
      </c>
      <c r="V6" s="58"/>
      <c r="W6" s="63">
        <v>0</v>
      </c>
      <c r="X6" s="64"/>
      <c r="Y6" s="58"/>
    </row>
    <row r="7" spans="1:25" ht="12" customHeight="1" x14ac:dyDescent="0.3">
      <c r="A7" s="56">
        <v>5</v>
      </c>
      <c r="B7" s="60">
        <v>1028</v>
      </c>
      <c r="C7" s="56" t="s">
        <v>1816</v>
      </c>
      <c r="D7" s="56" t="s">
        <v>1826</v>
      </c>
      <c r="E7" s="56" t="s">
        <v>1827</v>
      </c>
      <c r="F7" s="56" t="s">
        <v>1828</v>
      </c>
      <c r="G7" s="56" t="s">
        <v>1829</v>
      </c>
      <c r="H7" s="56" t="s">
        <v>1830</v>
      </c>
      <c r="I7" s="56" t="s">
        <v>2218</v>
      </c>
      <c r="J7" s="56" t="s">
        <v>1821</v>
      </c>
      <c r="K7" s="61"/>
      <c r="L7" s="62">
        <f t="shared" si="0"/>
        <v>0</v>
      </c>
      <c r="M7" s="58"/>
      <c r="N7" s="58"/>
      <c r="O7" s="58"/>
      <c r="P7" s="58"/>
      <c r="Q7" s="58"/>
      <c r="R7" s="58"/>
      <c r="S7" s="58"/>
      <c r="T7" s="58"/>
      <c r="U7" s="56" t="s">
        <v>1822</v>
      </c>
      <c r="V7" s="58"/>
      <c r="W7" s="63">
        <v>0</v>
      </c>
      <c r="X7" s="64"/>
      <c r="Y7" s="65" t="s">
        <v>1831</v>
      </c>
    </row>
    <row r="8" spans="1:25" ht="12" customHeight="1" x14ac:dyDescent="0.3">
      <c r="A8" s="56">
        <v>6</v>
      </c>
      <c r="B8" s="60">
        <v>1029</v>
      </c>
      <c r="C8" s="56" t="s">
        <v>1816</v>
      </c>
      <c r="D8" s="56" t="s">
        <v>1735</v>
      </c>
      <c r="E8" s="56" t="s">
        <v>1832</v>
      </c>
      <c r="F8" s="56" t="s">
        <v>1833</v>
      </c>
      <c r="G8" s="56" t="s">
        <v>1834</v>
      </c>
      <c r="H8" s="56" t="s">
        <v>1835</v>
      </c>
      <c r="I8" s="56" t="s">
        <v>2218</v>
      </c>
      <c r="J8" s="56" t="s">
        <v>1821</v>
      </c>
      <c r="K8" s="61"/>
      <c r="L8" s="62">
        <f t="shared" si="0"/>
        <v>0</v>
      </c>
      <c r="M8" s="58"/>
      <c r="N8" s="58"/>
      <c r="O8" s="58"/>
      <c r="P8" s="58"/>
      <c r="Q8" s="58"/>
      <c r="R8" s="58"/>
      <c r="S8" s="58"/>
      <c r="T8" s="58"/>
      <c r="U8" s="56" t="s">
        <v>1822</v>
      </c>
      <c r="V8" s="58"/>
      <c r="W8" s="63">
        <v>0</v>
      </c>
      <c r="X8" s="64"/>
      <c r="Y8" s="65" t="s">
        <v>1836</v>
      </c>
    </row>
    <row r="9" spans="1:25" ht="12" customHeight="1" x14ac:dyDescent="0.3">
      <c r="A9" s="56">
        <v>7</v>
      </c>
      <c r="B9" s="60">
        <v>1033</v>
      </c>
      <c r="C9" s="56" t="s">
        <v>1816</v>
      </c>
      <c r="D9" s="56" t="s">
        <v>1735</v>
      </c>
      <c r="E9" s="56" t="s">
        <v>1837</v>
      </c>
      <c r="F9" s="56" t="s">
        <v>1838</v>
      </c>
      <c r="G9" s="56" t="s">
        <v>1839</v>
      </c>
      <c r="H9" s="56" t="s">
        <v>1840</v>
      </c>
      <c r="I9" s="56" t="s">
        <v>1518</v>
      </c>
      <c r="J9" s="56" t="s">
        <v>1841</v>
      </c>
      <c r="K9" s="66">
        <v>2500000</v>
      </c>
      <c r="L9" s="62">
        <f t="shared" si="0"/>
        <v>0</v>
      </c>
      <c r="M9" s="58"/>
      <c r="N9" s="58"/>
      <c r="O9" s="58"/>
      <c r="P9" s="58"/>
      <c r="Q9" s="58"/>
      <c r="R9" s="58"/>
      <c r="S9" s="58"/>
      <c r="T9" s="58"/>
      <c r="U9" s="56" t="s">
        <v>1842</v>
      </c>
      <c r="V9" s="58"/>
      <c r="W9" s="63">
        <v>0</v>
      </c>
      <c r="X9" s="64"/>
      <c r="Y9" s="58" t="s">
        <v>1843</v>
      </c>
    </row>
    <row r="10" spans="1:25" ht="12" customHeight="1" x14ac:dyDescent="0.3">
      <c r="A10" s="56">
        <v>8</v>
      </c>
      <c r="B10" s="60">
        <v>1035</v>
      </c>
      <c r="C10" s="56" t="s">
        <v>1816</v>
      </c>
      <c r="D10" s="56" t="s">
        <v>1844</v>
      </c>
      <c r="E10" s="56" t="s">
        <v>1845</v>
      </c>
      <c r="F10" s="56" t="s">
        <v>1846</v>
      </c>
      <c r="G10" s="56" t="s">
        <v>1847</v>
      </c>
      <c r="H10" s="56" t="s">
        <v>1830</v>
      </c>
      <c r="I10" s="56" t="s">
        <v>1518</v>
      </c>
      <c r="J10" s="56" t="s">
        <v>1841</v>
      </c>
      <c r="K10" s="66">
        <v>2500000</v>
      </c>
      <c r="L10" s="62">
        <f t="shared" si="0"/>
        <v>0</v>
      </c>
      <c r="M10" s="58"/>
      <c r="N10" s="58"/>
      <c r="O10" s="58" t="s">
        <v>2281</v>
      </c>
      <c r="P10" s="58"/>
      <c r="Q10" s="58"/>
      <c r="R10" s="58"/>
      <c r="S10" s="58"/>
      <c r="T10" s="58"/>
      <c r="U10" s="56"/>
      <c r="V10" s="58" t="s">
        <v>1848</v>
      </c>
      <c r="W10" s="63">
        <v>0</v>
      </c>
      <c r="X10" s="67" t="s">
        <v>2227</v>
      </c>
      <c r="Y10" s="56"/>
    </row>
    <row r="11" spans="1:25" ht="12" customHeight="1" x14ac:dyDescent="0.3">
      <c r="A11" s="56">
        <v>9</v>
      </c>
      <c r="B11" s="60">
        <v>1036</v>
      </c>
      <c r="C11" s="56" t="s">
        <v>1816</v>
      </c>
      <c r="D11" s="56" t="s">
        <v>2070</v>
      </c>
      <c r="E11" s="56" t="s">
        <v>1849</v>
      </c>
      <c r="F11" s="56" t="s">
        <v>1850</v>
      </c>
      <c r="G11" s="56" t="s">
        <v>1851</v>
      </c>
      <c r="H11" s="56" t="s">
        <v>1820</v>
      </c>
      <c r="I11" s="56" t="s">
        <v>1518</v>
      </c>
      <c r="J11" s="56" t="s">
        <v>1841</v>
      </c>
      <c r="K11" s="66">
        <v>1500000</v>
      </c>
      <c r="L11" s="62">
        <f t="shared" si="0"/>
        <v>0</v>
      </c>
      <c r="M11" s="58" t="s">
        <v>1518</v>
      </c>
      <c r="N11" s="58"/>
      <c r="O11" s="58" t="s">
        <v>2224</v>
      </c>
      <c r="P11" s="58"/>
      <c r="Q11" s="58"/>
      <c r="R11" s="58"/>
      <c r="S11" s="58"/>
      <c r="T11" s="58"/>
      <c r="U11" s="56"/>
      <c r="V11" s="58" t="s">
        <v>2165</v>
      </c>
      <c r="W11" s="63">
        <v>0</v>
      </c>
      <c r="X11" s="67" t="s">
        <v>1798</v>
      </c>
      <c r="Y11" s="56"/>
    </row>
    <row r="12" spans="1:25" ht="12" customHeight="1" x14ac:dyDescent="0.3">
      <c r="A12" s="56">
        <v>10</v>
      </c>
      <c r="B12" s="60">
        <v>1037</v>
      </c>
      <c r="C12" s="56" t="s">
        <v>1816</v>
      </c>
      <c r="D12" s="56" t="s">
        <v>2070</v>
      </c>
      <c r="E12" s="56" t="s">
        <v>1827</v>
      </c>
      <c r="F12" s="56" t="s">
        <v>1852</v>
      </c>
      <c r="G12" s="56" t="s">
        <v>1853</v>
      </c>
      <c r="H12" s="56" t="s">
        <v>1854</v>
      </c>
      <c r="I12" s="56" t="s">
        <v>1518</v>
      </c>
      <c r="J12" s="56" t="s">
        <v>1841</v>
      </c>
      <c r="K12" s="66">
        <v>1000000</v>
      </c>
      <c r="L12" s="62">
        <f t="shared" si="0"/>
        <v>0</v>
      </c>
      <c r="M12" s="58"/>
      <c r="N12" s="58"/>
      <c r="O12" s="58"/>
      <c r="P12" s="58"/>
      <c r="Q12" s="58"/>
      <c r="R12" s="58"/>
      <c r="S12" s="58"/>
      <c r="T12" s="58"/>
      <c r="U12" s="56"/>
      <c r="V12" s="58" t="s">
        <v>1855</v>
      </c>
      <c r="W12" s="63">
        <v>0</v>
      </c>
      <c r="X12" s="67" t="s">
        <v>1856</v>
      </c>
      <c r="Y12" s="56" t="s">
        <v>1857</v>
      </c>
    </row>
    <row r="13" spans="1:25" ht="12" customHeight="1" x14ac:dyDescent="0.3">
      <c r="A13" s="56">
        <v>11</v>
      </c>
      <c r="B13" s="60">
        <v>1038</v>
      </c>
      <c r="C13" s="56" t="s">
        <v>1816</v>
      </c>
      <c r="D13" s="56" t="s">
        <v>1817</v>
      </c>
      <c r="E13" s="56" t="s">
        <v>1858</v>
      </c>
      <c r="F13" s="56" t="s">
        <v>1859</v>
      </c>
      <c r="G13" s="56" t="s">
        <v>1860</v>
      </c>
      <c r="H13" s="56" t="s">
        <v>1858</v>
      </c>
      <c r="I13" s="56" t="s">
        <v>1518</v>
      </c>
      <c r="J13" s="56" t="s">
        <v>1841</v>
      </c>
      <c r="K13" s="66">
        <v>500000</v>
      </c>
      <c r="L13" s="62">
        <f t="shared" si="0"/>
        <v>0</v>
      </c>
      <c r="M13" s="58"/>
      <c r="N13" s="58"/>
      <c r="O13" s="58"/>
      <c r="P13" s="58"/>
      <c r="Q13" s="58"/>
      <c r="R13" s="58"/>
      <c r="S13" s="58"/>
      <c r="T13" s="58"/>
      <c r="U13" s="56" t="s">
        <v>1861</v>
      </c>
      <c r="V13" s="58"/>
      <c r="W13" s="63">
        <v>0</v>
      </c>
      <c r="X13" s="67" t="s">
        <v>2133</v>
      </c>
      <c r="Y13" s="56"/>
    </row>
    <row r="14" spans="1:25" ht="12" customHeight="1" x14ac:dyDescent="0.3">
      <c r="A14" s="56">
        <v>12</v>
      </c>
      <c r="B14" s="60">
        <v>1039</v>
      </c>
      <c r="C14" s="56" t="s">
        <v>1816</v>
      </c>
      <c r="D14" s="56" t="s">
        <v>2070</v>
      </c>
      <c r="E14" s="56" t="s">
        <v>1849</v>
      </c>
      <c r="F14" s="56" t="s">
        <v>1862</v>
      </c>
      <c r="G14" s="56" t="s">
        <v>1863</v>
      </c>
      <c r="H14" s="56" t="s">
        <v>1854</v>
      </c>
      <c r="I14" s="56" t="s">
        <v>1518</v>
      </c>
      <c r="J14" s="56" t="s">
        <v>1841</v>
      </c>
      <c r="K14" s="66">
        <v>500000</v>
      </c>
      <c r="L14" s="62">
        <f t="shared" si="0"/>
        <v>0</v>
      </c>
      <c r="M14" s="58"/>
      <c r="N14" s="58"/>
      <c r="O14" s="58"/>
      <c r="P14" s="58"/>
      <c r="Q14" s="58"/>
      <c r="R14" s="58"/>
      <c r="S14" s="58"/>
      <c r="T14" s="58"/>
      <c r="U14" s="56" t="s">
        <v>1864</v>
      </c>
      <c r="V14" s="58"/>
      <c r="W14" s="63">
        <v>0</v>
      </c>
      <c r="X14" s="67" t="s">
        <v>1865</v>
      </c>
      <c r="Y14" s="56" t="s">
        <v>1866</v>
      </c>
    </row>
    <row r="15" spans="1:25" ht="12" customHeight="1" x14ac:dyDescent="0.3">
      <c r="A15" s="56">
        <v>13</v>
      </c>
      <c r="B15" s="60">
        <v>1040</v>
      </c>
      <c r="C15" s="56" t="s">
        <v>1816</v>
      </c>
      <c r="D15" s="56" t="s">
        <v>1869</v>
      </c>
      <c r="E15" s="56" t="s">
        <v>1870</v>
      </c>
      <c r="F15" s="56" t="s">
        <v>1871</v>
      </c>
      <c r="G15" s="56" t="s">
        <v>1872</v>
      </c>
      <c r="H15" s="56" t="s">
        <v>1854</v>
      </c>
      <c r="I15" s="56" t="s">
        <v>2059</v>
      </c>
      <c r="J15" s="56" t="s">
        <v>1873</v>
      </c>
      <c r="K15" s="66">
        <v>6000</v>
      </c>
      <c r="L15" s="62">
        <f t="shared" ref="L15:L46" si="1">K15*W15</f>
        <v>0</v>
      </c>
      <c r="M15" s="58" t="s">
        <v>2059</v>
      </c>
      <c r="N15" s="58"/>
      <c r="O15" s="58" t="s">
        <v>2224</v>
      </c>
      <c r="P15" s="58"/>
      <c r="Q15" s="58"/>
      <c r="R15" s="58"/>
      <c r="S15" s="58"/>
      <c r="T15" s="58"/>
      <c r="U15" s="56" t="s">
        <v>2135</v>
      </c>
      <c r="V15" s="58"/>
      <c r="W15" s="63">
        <v>0</v>
      </c>
      <c r="X15" s="64"/>
      <c r="Y15" s="58" t="s">
        <v>1831</v>
      </c>
    </row>
    <row r="16" spans="1:25" ht="12" customHeight="1" x14ac:dyDescent="0.3">
      <c r="A16" s="56">
        <v>14</v>
      </c>
      <c r="B16" s="60">
        <v>1041</v>
      </c>
      <c r="C16" s="56" t="s">
        <v>1816</v>
      </c>
      <c r="D16" s="56" t="s">
        <v>2070</v>
      </c>
      <c r="E16" s="56" t="s">
        <v>1870</v>
      </c>
      <c r="F16" s="56" t="s">
        <v>1888</v>
      </c>
      <c r="G16" s="56" t="s">
        <v>1889</v>
      </c>
      <c r="H16" s="56" t="s">
        <v>1890</v>
      </c>
      <c r="I16" s="56" t="s">
        <v>2059</v>
      </c>
      <c r="J16" s="56" t="s">
        <v>1873</v>
      </c>
      <c r="K16" s="61"/>
      <c r="L16" s="62">
        <f t="shared" si="1"/>
        <v>0</v>
      </c>
      <c r="M16" s="58"/>
      <c r="N16" s="58"/>
      <c r="O16" s="58"/>
      <c r="P16" s="58"/>
      <c r="Q16" s="58"/>
      <c r="R16" s="58"/>
      <c r="S16" s="58"/>
      <c r="T16" s="58"/>
      <c r="U16" s="56" t="s">
        <v>1891</v>
      </c>
      <c r="V16" s="58"/>
      <c r="W16" s="63">
        <v>0</v>
      </c>
      <c r="X16" s="67"/>
      <c r="Y16" s="56"/>
    </row>
    <row r="17" spans="1:25" ht="12" customHeight="1" x14ac:dyDescent="0.3">
      <c r="A17" s="56">
        <v>14</v>
      </c>
      <c r="B17" s="60">
        <v>1042</v>
      </c>
      <c r="C17" s="69" t="s">
        <v>1816</v>
      </c>
      <c r="D17" s="56" t="s">
        <v>1766</v>
      </c>
      <c r="E17" s="56" t="s">
        <v>1767</v>
      </c>
      <c r="F17" s="56" t="s">
        <v>1768</v>
      </c>
      <c r="G17" s="56" t="s">
        <v>1769</v>
      </c>
      <c r="H17" s="56" t="s">
        <v>1835</v>
      </c>
      <c r="I17" s="56" t="s">
        <v>2151</v>
      </c>
      <c r="J17" s="56" t="s">
        <v>1762</v>
      </c>
      <c r="K17" s="66">
        <v>8000</v>
      </c>
      <c r="L17" s="62">
        <f t="shared" si="1"/>
        <v>0</v>
      </c>
      <c r="M17" s="58"/>
      <c r="N17" s="58"/>
      <c r="O17" s="58"/>
      <c r="P17" s="58"/>
      <c r="Q17" s="58"/>
      <c r="R17" s="58"/>
      <c r="S17" s="58"/>
      <c r="T17" s="58"/>
      <c r="U17" s="56"/>
      <c r="V17" s="56"/>
      <c r="W17" s="63">
        <v>0</v>
      </c>
      <c r="X17" s="64"/>
      <c r="Y17" s="58" t="s">
        <v>1878</v>
      </c>
    </row>
    <row r="18" spans="1:25" ht="12" customHeight="1" x14ac:dyDescent="0.3">
      <c r="A18" s="56">
        <v>15</v>
      </c>
      <c r="B18" s="60">
        <v>1043</v>
      </c>
      <c r="C18" s="69" t="s">
        <v>1816</v>
      </c>
      <c r="D18" s="56" t="s">
        <v>2070</v>
      </c>
      <c r="E18" s="56" t="s">
        <v>1763</v>
      </c>
      <c r="F18" s="56" t="s">
        <v>1784</v>
      </c>
      <c r="G18" s="56" t="s">
        <v>2172</v>
      </c>
      <c r="H18" s="56" t="s">
        <v>1835</v>
      </c>
      <c r="I18" s="56" t="s">
        <v>1777</v>
      </c>
      <c r="J18" s="56" t="s">
        <v>1778</v>
      </c>
      <c r="K18" s="66">
        <v>3000</v>
      </c>
      <c r="L18" s="62">
        <f t="shared" si="1"/>
        <v>0</v>
      </c>
      <c r="M18" s="58"/>
      <c r="N18" s="58"/>
      <c r="O18" s="58"/>
      <c r="P18" s="58"/>
      <c r="Q18" s="58"/>
      <c r="R18" s="58"/>
      <c r="S18" s="58"/>
      <c r="T18" s="58"/>
      <c r="U18" s="58"/>
      <c r="V18" s="58"/>
      <c r="W18" s="63">
        <v>0</v>
      </c>
      <c r="X18" s="64"/>
      <c r="Y18" s="58" t="s">
        <v>1878</v>
      </c>
    </row>
    <row r="19" spans="1:25" ht="12" customHeight="1" x14ac:dyDescent="0.3">
      <c r="A19" s="56">
        <v>15</v>
      </c>
      <c r="B19" s="60">
        <v>1044</v>
      </c>
      <c r="C19" s="56" t="s">
        <v>1816</v>
      </c>
      <c r="D19" s="56" t="s">
        <v>1844</v>
      </c>
      <c r="E19" s="56" t="s">
        <v>2258</v>
      </c>
      <c r="F19" s="56" t="s">
        <v>1884</v>
      </c>
      <c r="G19" s="56" t="s">
        <v>1885</v>
      </c>
      <c r="H19" s="56" t="s">
        <v>1854</v>
      </c>
      <c r="I19" s="56" t="s">
        <v>2059</v>
      </c>
      <c r="J19" s="56" t="s">
        <v>1873</v>
      </c>
      <c r="K19" s="66">
        <v>15000000</v>
      </c>
      <c r="L19" s="62">
        <f t="shared" si="1"/>
        <v>0</v>
      </c>
      <c r="M19" s="58"/>
      <c r="N19" s="58"/>
      <c r="O19" s="58"/>
      <c r="P19" s="58"/>
      <c r="Q19" s="58"/>
      <c r="R19" s="58"/>
      <c r="S19" s="58"/>
      <c r="T19" s="58"/>
      <c r="U19" s="56" t="s">
        <v>1886</v>
      </c>
      <c r="V19" s="58" t="s">
        <v>1887</v>
      </c>
      <c r="W19" s="63">
        <v>0</v>
      </c>
      <c r="X19" s="67" t="s">
        <v>2263</v>
      </c>
      <c r="Y19" s="56" t="s">
        <v>1656</v>
      </c>
    </row>
    <row r="20" spans="1:25" ht="12" customHeight="1" x14ac:dyDescent="0.3">
      <c r="A20" s="56">
        <v>16</v>
      </c>
      <c r="B20" s="60">
        <v>1045</v>
      </c>
      <c r="C20" s="69" t="s">
        <v>1816</v>
      </c>
      <c r="D20" s="56" t="s">
        <v>1801</v>
      </c>
      <c r="E20" s="56" t="s">
        <v>1802</v>
      </c>
      <c r="F20" s="56" t="s">
        <v>1803</v>
      </c>
      <c r="G20" s="56" t="s">
        <v>1804</v>
      </c>
      <c r="H20" s="56" t="s">
        <v>2144</v>
      </c>
      <c r="I20" s="56" t="s">
        <v>1795</v>
      </c>
      <c r="J20" s="56" t="s">
        <v>2182</v>
      </c>
      <c r="K20" s="66">
        <v>4000</v>
      </c>
      <c r="L20" s="62">
        <f t="shared" si="1"/>
        <v>0</v>
      </c>
      <c r="M20" s="58"/>
      <c r="N20" s="58"/>
      <c r="O20" s="58"/>
      <c r="P20" s="58"/>
      <c r="Q20" s="58"/>
      <c r="R20" s="58"/>
      <c r="S20" s="58"/>
      <c r="T20" s="58"/>
      <c r="U20" s="56"/>
      <c r="V20" s="56"/>
      <c r="W20" s="63">
        <v>0</v>
      </c>
      <c r="X20" s="67"/>
      <c r="Y20" s="56" t="s">
        <v>1656</v>
      </c>
    </row>
    <row r="21" spans="1:25" ht="12" customHeight="1" x14ac:dyDescent="0.3">
      <c r="A21" s="56">
        <v>16</v>
      </c>
      <c r="B21" s="60">
        <v>1052</v>
      </c>
      <c r="C21" s="56" t="s">
        <v>1816</v>
      </c>
      <c r="D21" s="56" t="s">
        <v>2070</v>
      </c>
      <c r="E21" s="56" t="s">
        <v>1892</v>
      </c>
      <c r="F21" s="56" t="s">
        <v>1893</v>
      </c>
      <c r="G21" s="56" t="s">
        <v>1894</v>
      </c>
      <c r="H21" s="56" t="s">
        <v>1854</v>
      </c>
      <c r="I21" s="56" t="s">
        <v>2019</v>
      </c>
      <c r="J21" s="56" t="s">
        <v>1895</v>
      </c>
      <c r="K21" s="61"/>
      <c r="L21" s="62">
        <f t="shared" si="1"/>
        <v>0</v>
      </c>
      <c r="M21" s="58"/>
      <c r="N21" s="58"/>
      <c r="O21" s="58"/>
      <c r="P21" s="58"/>
      <c r="Q21" s="58"/>
      <c r="R21" s="58"/>
      <c r="S21" s="58"/>
      <c r="T21" s="58"/>
      <c r="U21" s="56"/>
      <c r="V21" s="58"/>
      <c r="W21" s="63">
        <v>0</v>
      </c>
      <c r="X21" s="64" t="s">
        <v>1865</v>
      </c>
      <c r="Y21" s="65" t="s">
        <v>1896</v>
      </c>
    </row>
    <row r="22" spans="1:25" ht="12" customHeight="1" x14ac:dyDescent="0.3">
      <c r="A22" s="56">
        <v>17</v>
      </c>
      <c r="B22" s="60">
        <v>1053</v>
      </c>
      <c r="C22" s="56" t="s">
        <v>1816</v>
      </c>
      <c r="D22" s="56" t="s">
        <v>2070</v>
      </c>
      <c r="E22" s="56" t="s">
        <v>2258</v>
      </c>
      <c r="F22" s="56" t="s">
        <v>1897</v>
      </c>
      <c r="G22" s="56" t="s">
        <v>1898</v>
      </c>
      <c r="H22" s="56" t="s">
        <v>1854</v>
      </c>
      <c r="I22" s="56" t="s">
        <v>2019</v>
      </c>
      <c r="J22" s="56" t="s">
        <v>1895</v>
      </c>
      <c r="K22" s="61"/>
      <c r="L22" s="62">
        <f t="shared" si="1"/>
        <v>0</v>
      </c>
      <c r="M22" s="58"/>
      <c r="N22" s="58"/>
      <c r="O22" s="58"/>
      <c r="P22" s="58"/>
      <c r="Q22" s="58"/>
      <c r="R22" s="58"/>
      <c r="S22" s="58"/>
      <c r="T22" s="58"/>
      <c r="U22" s="56"/>
      <c r="V22" s="58"/>
      <c r="W22" s="63">
        <v>0</v>
      </c>
      <c r="X22" s="67" t="s">
        <v>2263</v>
      </c>
      <c r="Y22" s="56" t="s">
        <v>1656</v>
      </c>
    </row>
    <row r="23" spans="1:25" ht="12" customHeight="1" x14ac:dyDescent="0.3">
      <c r="A23" s="56">
        <v>18</v>
      </c>
      <c r="B23" s="60">
        <v>1054</v>
      </c>
      <c r="C23" s="56" t="s">
        <v>1816</v>
      </c>
      <c r="D23" s="56" t="s">
        <v>2070</v>
      </c>
      <c r="E23" s="56" t="s">
        <v>1899</v>
      </c>
      <c r="F23" s="56" t="s">
        <v>1900</v>
      </c>
      <c r="G23" s="56" t="s">
        <v>1901</v>
      </c>
      <c r="H23" s="56" t="s">
        <v>1854</v>
      </c>
      <c r="I23" s="56" t="s">
        <v>2019</v>
      </c>
      <c r="J23" s="56" t="s">
        <v>1895</v>
      </c>
      <c r="K23" s="61"/>
      <c r="L23" s="62">
        <f t="shared" si="1"/>
        <v>0</v>
      </c>
      <c r="M23" s="58"/>
      <c r="N23" s="58"/>
      <c r="O23" s="58"/>
      <c r="P23" s="58"/>
      <c r="Q23" s="58"/>
      <c r="R23" s="58"/>
      <c r="S23" s="58"/>
      <c r="T23" s="58"/>
      <c r="U23" s="56"/>
      <c r="V23" s="58"/>
      <c r="W23" s="63">
        <v>0</v>
      </c>
      <c r="X23" s="67" t="s">
        <v>2269</v>
      </c>
      <c r="Y23" s="68" t="s">
        <v>1902</v>
      </c>
    </row>
    <row r="24" spans="1:25" ht="12" customHeight="1" x14ac:dyDescent="0.3">
      <c r="A24" s="56">
        <v>19</v>
      </c>
      <c r="B24" s="60">
        <v>1055</v>
      </c>
      <c r="C24" s="56" t="s">
        <v>1816</v>
      </c>
      <c r="D24" s="56" t="s">
        <v>1869</v>
      </c>
      <c r="E24" s="56" t="s">
        <v>1903</v>
      </c>
      <c r="F24" s="56" t="s">
        <v>1904</v>
      </c>
      <c r="G24" s="56" t="s">
        <v>1905</v>
      </c>
      <c r="H24" s="56" t="s">
        <v>1854</v>
      </c>
      <c r="I24" s="56" t="s">
        <v>2019</v>
      </c>
      <c r="J24" s="56" t="s">
        <v>1895</v>
      </c>
      <c r="K24" s="61"/>
      <c r="L24" s="62">
        <f t="shared" si="1"/>
        <v>0</v>
      </c>
      <c r="M24" s="58"/>
      <c r="N24" s="58"/>
      <c r="O24" s="58"/>
      <c r="P24" s="58"/>
      <c r="Q24" s="58"/>
      <c r="R24" s="58"/>
      <c r="S24" s="58"/>
      <c r="T24" s="58"/>
      <c r="U24" s="56"/>
      <c r="V24" s="58"/>
      <c r="W24" s="63">
        <v>0</v>
      </c>
      <c r="X24" s="67" t="s">
        <v>1906</v>
      </c>
      <c r="Y24" s="58" t="s">
        <v>1656</v>
      </c>
    </row>
    <row r="25" spans="1:25" ht="12" customHeight="1" x14ac:dyDescent="0.3">
      <c r="A25" s="56">
        <v>20</v>
      </c>
      <c r="B25" s="60">
        <v>1056</v>
      </c>
      <c r="C25" s="56" t="s">
        <v>1816</v>
      </c>
      <c r="D25" s="56" t="s">
        <v>2070</v>
      </c>
      <c r="E25" s="56" t="s">
        <v>1903</v>
      </c>
      <c r="F25" s="56" t="s">
        <v>1907</v>
      </c>
      <c r="G25" s="56" t="s">
        <v>1908</v>
      </c>
      <c r="H25" s="56" t="s">
        <v>1854</v>
      </c>
      <c r="I25" s="56" t="s">
        <v>2019</v>
      </c>
      <c r="J25" s="56" t="s">
        <v>1895</v>
      </c>
      <c r="K25" s="61"/>
      <c r="L25" s="62">
        <f t="shared" si="1"/>
        <v>0</v>
      </c>
      <c r="M25" s="58"/>
      <c r="N25" s="58"/>
      <c r="O25" s="58"/>
      <c r="P25" s="58"/>
      <c r="Q25" s="58"/>
      <c r="R25" s="58"/>
      <c r="S25" s="58"/>
      <c r="T25" s="58"/>
      <c r="U25" s="56"/>
      <c r="V25" s="58"/>
      <c r="W25" s="63">
        <v>0</v>
      </c>
      <c r="X25" s="67" t="s">
        <v>1906</v>
      </c>
      <c r="Y25" s="58" t="s">
        <v>1656</v>
      </c>
    </row>
    <row r="26" spans="1:25" ht="12" customHeight="1" x14ac:dyDescent="0.3">
      <c r="A26" s="56">
        <v>21</v>
      </c>
      <c r="B26" s="60">
        <v>1057</v>
      </c>
      <c r="C26" s="56" t="s">
        <v>1816</v>
      </c>
      <c r="D26" s="56" t="s">
        <v>1817</v>
      </c>
      <c r="E26" s="56" t="s">
        <v>1903</v>
      </c>
      <c r="F26" s="56" t="s">
        <v>1909</v>
      </c>
      <c r="G26" s="56" t="s">
        <v>1910</v>
      </c>
      <c r="H26" s="56" t="s">
        <v>1854</v>
      </c>
      <c r="I26" s="56" t="s">
        <v>2019</v>
      </c>
      <c r="J26" s="56" t="s">
        <v>1895</v>
      </c>
      <c r="K26" s="61"/>
      <c r="L26" s="62">
        <f t="shared" si="1"/>
        <v>0</v>
      </c>
      <c r="M26" s="58"/>
      <c r="N26" s="58"/>
      <c r="O26" s="58"/>
      <c r="P26" s="58"/>
      <c r="Q26" s="58"/>
      <c r="R26" s="58"/>
      <c r="S26" s="58"/>
      <c r="T26" s="58"/>
      <c r="U26" s="56"/>
      <c r="V26" s="58"/>
      <c r="W26" s="63">
        <v>0</v>
      </c>
      <c r="X26" s="67" t="s">
        <v>1906</v>
      </c>
      <c r="Y26" s="58" t="s">
        <v>1656</v>
      </c>
    </row>
    <row r="27" spans="1:25" ht="12" customHeight="1" x14ac:dyDescent="0.3">
      <c r="A27" s="56">
        <v>22</v>
      </c>
      <c r="B27" s="60">
        <v>1058</v>
      </c>
      <c r="C27" s="56" t="s">
        <v>1816</v>
      </c>
      <c r="D27" s="56" t="s">
        <v>1844</v>
      </c>
      <c r="E27" s="56" t="s">
        <v>1911</v>
      </c>
      <c r="F27" s="56" t="s">
        <v>1912</v>
      </c>
      <c r="G27" s="56" t="s">
        <v>1913</v>
      </c>
      <c r="H27" s="56" t="s">
        <v>1854</v>
      </c>
      <c r="I27" s="56" t="s">
        <v>2019</v>
      </c>
      <c r="J27" s="56" t="s">
        <v>1895</v>
      </c>
      <c r="K27" s="61"/>
      <c r="L27" s="62">
        <f t="shared" si="1"/>
        <v>0</v>
      </c>
      <c r="M27" s="58"/>
      <c r="N27" s="58"/>
      <c r="O27" s="58"/>
      <c r="P27" s="58"/>
      <c r="Q27" s="58"/>
      <c r="R27" s="58"/>
      <c r="S27" s="58"/>
      <c r="T27" s="58"/>
      <c r="U27" s="56"/>
      <c r="V27" s="58"/>
      <c r="W27" s="63">
        <v>0</v>
      </c>
      <c r="X27" s="67" t="s">
        <v>1906</v>
      </c>
      <c r="Y27" s="58" t="s">
        <v>1656</v>
      </c>
    </row>
    <row r="28" spans="1:25" ht="12" customHeight="1" x14ac:dyDescent="0.3">
      <c r="A28" s="56">
        <v>23</v>
      </c>
      <c r="B28" s="60">
        <v>1059</v>
      </c>
      <c r="C28" s="56" t="s">
        <v>1816</v>
      </c>
      <c r="D28" s="56" t="s">
        <v>1735</v>
      </c>
      <c r="E28" s="56" t="s">
        <v>1914</v>
      </c>
      <c r="F28" s="56" t="s">
        <v>1914</v>
      </c>
      <c r="G28" s="56" t="s">
        <v>1915</v>
      </c>
      <c r="H28" s="56" t="s">
        <v>1914</v>
      </c>
      <c r="I28" s="56" t="s">
        <v>2019</v>
      </c>
      <c r="J28" s="56" t="s">
        <v>1895</v>
      </c>
      <c r="K28" s="61"/>
      <c r="L28" s="62">
        <f t="shared" si="1"/>
        <v>0</v>
      </c>
      <c r="M28" s="58"/>
      <c r="N28" s="58"/>
      <c r="O28" s="58"/>
      <c r="P28" s="58"/>
      <c r="Q28" s="58"/>
      <c r="R28" s="58"/>
      <c r="S28" s="58"/>
      <c r="T28" s="58"/>
      <c r="U28" s="56"/>
      <c r="V28" s="58" t="s">
        <v>1916</v>
      </c>
      <c r="W28" s="63">
        <v>0</v>
      </c>
      <c r="X28" s="64"/>
      <c r="Y28" s="58"/>
    </row>
    <row r="29" spans="1:25" ht="12" customHeight="1" x14ac:dyDescent="0.3">
      <c r="A29" s="56">
        <v>24</v>
      </c>
      <c r="B29" s="60">
        <v>1060</v>
      </c>
      <c r="C29" s="56" t="s">
        <v>1816</v>
      </c>
      <c r="D29" s="56" t="s">
        <v>1735</v>
      </c>
      <c r="E29" s="56" t="s">
        <v>1858</v>
      </c>
      <c r="F29" s="56" t="s">
        <v>1917</v>
      </c>
      <c r="G29" s="56" t="s">
        <v>1918</v>
      </c>
      <c r="H29" s="56" t="s">
        <v>1858</v>
      </c>
      <c r="I29" s="56" t="s">
        <v>2019</v>
      </c>
      <c r="J29" s="56" t="s">
        <v>1895</v>
      </c>
      <c r="K29" s="61"/>
      <c r="L29" s="62">
        <f t="shared" si="1"/>
        <v>0</v>
      </c>
      <c r="M29" s="58"/>
      <c r="N29" s="58"/>
      <c r="O29" s="58"/>
      <c r="P29" s="58"/>
      <c r="Q29" s="58"/>
      <c r="R29" s="58"/>
      <c r="S29" s="58"/>
      <c r="T29" s="58"/>
      <c r="U29" s="56"/>
      <c r="V29" s="58"/>
      <c r="W29" s="63">
        <v>0</v>
      </c>
      <c r="X29" s="64" t="s">
        <v>2133</v>
      </c>
      <c r="Y29" s="58"/>
    </row>
    <row r="30" spans="1:25" ht="12" customHeight="1" x14ac:dyDescent="0.3">
      <c r="A30" s="56">
        <v>25</v>
      </c>
      <c r="B30" s="60">
        <v>1061</v>
      </c>
      <c r="C30" s="56" t="s">
        <v>1816</v>
      </c>
      <c r="D30" s="56" t="s">
        <v>1817</v>
      </c>
      <c r="E30" s="56" t="s">
        <v>1849</v>
      </c>
      <c r="F30" s="56" t="s">
        <v>1919</v>
      </c>
      <c r="G30" s="56" t="s">
        <v>1920</v>
      </c>
      <c r="H30" s="56" t="s">
        <v>1820</v>
      </c>
      <c r="I30" s="56" t="s">
        <v>2019</v>
      </c>
      <c r="J30" s="56" t="s">
        <v>1921</v>
      </c>
      <c r="K30" s="66">
        <v>1200000</v>
      </c>
      <c r="L30" s="62">
        <f t="shared" si="1"/>
        <v>0</v>
      </c>
      <c r="M30" s="58"/>
      <c r="N30" s="58"/>
      <c r="O30" s="58"/>
      <c r="P30" s="58"/>
      <c r="Q30" s="58"/>
      <c r="R30" s="58"/>
      <c r="S30" s="58"/>
      <c r="T30" s="58"/>
      <c r="U30" s="56"/>
      <c r="V30" s="58"/>
      <c r="W30" s="63">
        <v>0</v>
      </c>
      <c r="X30" s="67" t="s">
        <v>1798</v>
      </c>
      <c r="Y30" s="58"/>
    </row>
    <row r="31" spans="1:25" ht="12" customHeight="1" x14ac:dyDescent="0.3">
      <c r="A31" s="56">
        <v>26</v>
      </c>
      <c r="B31" s="60">
        <v>1062</v>
      </c>
      <c r="C31" s="56" t="s">
        <v>1816</v>
      </c>
      <c r="D31" s="56" t="s">
        <v>1817</v>
      </c>
      <c r="E31" s="56" t="s">
        <v>1849</v>
      </c>
      <c r="F31" s="56" t="s">
        <v>1922</v>
      </c>
      <c r="G31" s="56" t="s">
        <v>1461</v>
      </c>
      <c r="H31" s="56" t="s">
        <v>1820</v>
      </c>
      <c r="I31" s="56" t="s">
        <v>2019</v>
      </c>
      <c r="J31" s="56" t="s">
        <v>1462</v>
      </c>
      <c r="K31" s="61"/>
      <c r="L31" s="62">
        <f t="shared" si="1"/>
        <v>0</v>
      </c>
      <c r="M31" s="58"/>
      <c r="N31" s="58"/>
      <c r="O31" s="58"/>
      <c r="P31" s="58"/>
      <c r="Q31" s="58"/>
      <c r="R31" s="58"/>
      <c r="S31" s="58"/>
      <c r="T31" s="58"/>
      <c r="U31" s="56"/>
      <c r="V31" s="58"/>
      <c r="W31" s="63">
        <v>0</v>
      </c>
      <c r="X31" s="67" t="s">
        <v>1798</v>
      </c>
      <c r="Y31" s="58" t="s">
        <v>1463</v>
      </c>
    </row>
    <row r="32" spans="1:25" ht="12" customHeight="1" x14ac:dyDescent="0.3">
      <c r="A32" s="56">
        <v>27</v>
      </c>
      <c r="B32" s="60">
        <v>1063</v>
      </c>
      <c r="C32" s="56" t="s">
        <v>1816</v>
      </c>
      <c r="D32" s="56" t="s">
        <v>2118</v>
      </c>
      <c r="E32" s="56" t="s">
        <v>1849</v>
      </c>
      <c r="F32" s="56" t="s">
        <v>1464</v>
      </c>
      <c r="G32" s="56" t="s">
        <v>1465</v>
      </c>
      <c r="H32" s="56" t="s">
        <v>1466</v>
      </c>
      <c r="I32" s="56" t="s">
        <v>2019</v>
      </c>
      <c r="J32" s="56" t="s">
        <v>1462</v>
      </c>
      <c r="K32" s="61"/>
      <c r="L32" s="62">
        <f t="shared" si="1"/>
        <v>0</v>
      </c>
      <c r="M32" s="58"/>
      <c r="N32" s="58"/>
      <c r="O32" s="58"/>
      <c r="P32" s="58"/>
      <c r="Q32" s="58"/>
      <c r="R32" s="58"/>
      <c r="S32" s="58"/>
      <c r="T32" s="58"/>
      <c r="U32" s="56"/>
      <c r="V32" s="58"/>
      <c r="W32" s="63">
        <v>0</v>
      </c>
      <c r="X32" s="67" t="s">
        <v>1798</v>
      </c>
      <c r="Y32" s="58"/>
    </row>
    <row r="33" spans="1:25" ht="12" customHeight="1" x14ac:dyDescent="0.3">
      <c r="A33" s="56">
        <v>28</v>
      </c>
      <c r="B33" s="60">
        <v>1064</v>
      </c>
      <c r="C33" s="56" t="s">
        <v>1816</v>
      </c>
      <c r="D33" s="56" t="s">
        <v>1817</v>
      </c>
      <c r="E33" s="56" t="s">
        <v>1849</v>
      </c>
      <c r="F33" s="56" t="s">
        <v>1467</v>
      </c>
      <c r="G33" s="56" t="s">
        <v>1468</v>
      </c>
      <c r="H33" s="56" t="s">
        <v>1820</v>
      </c>
      <c r="I33" s="56" t="s">
        <v>2019</v>
      </c>
      <c r="J33" s="56" t="s">
        <v>1462</v>
      </c>
      <c r="K33" s="61"/>
      <c r="L33" s="62">
        <f t="shared" si="1"/>
        <v>0</v>
      </c>
      <c r="M33" s="58"/>
      <c r="N33" s="58"/>
      <c r="O33" s="58"/>
      <c r="P33" s="58"/>
      <c r="Q33" s="58"/>
      <c r="R33" s="58"/>
      <c r="S33" s="58"/>
      <c r="T33" s="58"/>
      <c r="U33" s="56"/>
      <c r="V33" s="58"/>
      <c r="W33" s="63">
        <v>0</v>
      </c>
      <c r="X33" s="67" t="s">
        <v>1798</v>
      </c>
      <c r="Y33" s="58"/>
    </row>
    <row r="34" spans="1:25" ht="12" customHeight="1" x14ac:dyDescent="0.3">
      <c r="A34" s="56">
        <v>29</v>
      </c>
      <c r="B34" s="60">
        <v>1065</v>
      </c>
      <c r="C34" s="56" t="s">
        <v>1816</v>
      </c>
      <c r="D34" s="56" t="s">
        <v>2070</v>
      </c>
      <c r="E34" s="56" t="s">
        <v>1849</v>
      </c>
      <c r="F34" s="56" t="s">
        <v>1469</v>
      </c>
      <c r="G34" s="56" t="s">
        <v>1470</v>
      </c>
      <c r="H34" s="56" t="s">
        <v>1820</v>
      </c>
      <c r="I34" s="56" t="s">
        <v>2019</v>
      </c>
      <c r="J34" s="56" t="s">
        <v>1895</v>
      </c>
      <c r="K34" s="66">
        <v>12000000</v>
      </c>
      <c r="L34" s="62">
        <f t="shared" si="1"/>
        <v>0</v>
      </c>
      <c r="M34" s="58"/>
      <c r="N34" s="58"/>
      <c r="O34" s="58"/>
      <c r="P34" s="58"/>
      <c r="Q34" s="58"/>
      <c r="R34" s="58"/>
      <c r="S34" s="58"/>
      <c r="T34" s="58"/>
      <c r="U34" s="56"/>
      <c r="V34" s="58"/>
      <c r="W34" s="63">
        <v>0</v>
      </c>
      <c r="X34" s="67" t="s">
        <v>1798</v>
      </c>
      <c r="Y34" s="56"/>
    </row>
    <row r="35" spans="1:25" ht="12" customHeight="1" x14ac:dyDescent="0.3">
      <c r="A35" s="56">
        <v>30</v>
      </c>
      <c r="B35" s="60">
        <v>1066</v>
      </c>
      <c r="C35" s="56" t="s">
        <v>1816</v>
      </c>
      <c r="D35" s="56" t="s">
        <v>2070</v>
      </c>
      <c r="E35" s="56" t="s">
        <v>1849</v>
      </c>
      <c r="F35" s="56" t="s">
        <v>1471</v>
      </c>
      <c r="G35" s="56" t="s">
        <v>1472</v>
      </c>
      <c r="H35" s="56" t="s">
        <v>1820</v>
      </c>
      <c r="I35" s="56" t="s">
        <v>1473</v>
      </c>
      <c r="J35" s="56" t="s">
        <v>1474</v>
      </c>
      <c r="K35" s="66">
        <v>730000</v>
      </c>
      <c r="L35" s="62">
        <f t="shared" si="1"/>
        <v>0</v>
      </c>
      <c r="M35" s="58"/>
      <c r="N35" s="58"/>
      <c r="O35" s="58"/>
      <c r="P35" s="58"/>
      <c r="Q35" s="58"/>
      <c r="R35" s="58"/>
      <c r="S35" s="58" t="s">
        <v>1475</v>
      </c>
      <c r="T35" s="58"/>
      <c r="U35" s="56"/>
      <c r="V35" s="58" t="s">
        <v>1476</v>
      </c>
      <c r="W35" s="63">
        <v>0</v>
      </c>
      <c r="X35" s="67" t="s">
        <v>1798</v>
      </c>
      <c r="Y35" s="56"/>
    </row>
    <row r="36" spans="1:25" ht="12" customHeight="1" x14ac:dyDescent="0.3">
      <c r="A36" s="56">
        <v>31</v>
      </c>
      <c r="B36" s="60">
        <v>1067</v>
      </c>
      <c r="C36" s="56" t="s">
        <v>1816</v>
      </c>
      <c r="D36" s="56" t="s">
        <v>1869</v>
      </c>
      <c r="E36" s="56" t="s">
        <v>1849</v>
      </c>
      <c r="F36" s="56" t="s">
        <v>1477</v>
      </c>
      <c r="G36" s="56" t="s">
        <v>1478</v>
      </c>
      <c r="H36" s="56" t="s">
        <v>1854</v>
      </c>
      <c r="I36" s="56" t="s">
        <v>1473</v>
      </c>
      <c r="J36" s="56" t="s">
        <v>1474</v>
      </c>
      <c r="K36" s="66">
        <v>529000</v>
      </c>
      <c r="L36" s="62">
        <f t="shared" si="1"/>
        <v>0</v>
      </c>
      <c r="M36" s="58"/>
      <c r="N36" s="58"/>
      <c r="O36" s="58"/>
      <c r="P36" s="58"/>
      <c r="Q36" s="58"/>
      <c r="R36" s="58"/>
      <c r="S36" s="58"/>
      <c r="T36" s="58"/>
      <c r="U36" s="56"/>
      <c r="V36" s="58"/>
      <c r="W36" s="63">
        <v>0</v>
      </c>
      <c r="X36" s="67" t="s">
        <v>1798</v>
      </c>
      <c r="Y36" s="56"/>
    </row>
    <row r="37" spans="1:25" ht="12" customHeight="1" x14ac:dyDescent="0.3">
      <c r="A37" s="56">
        <v>32</v>
      </c>
      <c r="B37" s="60">
        <v>1068</v>
      </c>
      <c r="C37" s="56" t="s">
        <v>1816</v>
      </c>
      <c r="D37" s="56" t="s">
        <v>2070</v>
      </c>
      <c r="E37" s="56" t="s">
        <v>1479</v>
      </c>
      <c r="F37" s="56" t="s">
        <v>1480</v>
      </c>
      <c r="G37" s="56" t="s">
        <v>1481</v>
      </c>
      <c r="H37" s="56" t="s">
        <v>1840</v>
      </c>
      <c r="I37" s="56" t="s">
        <v>1473</v>
      </c>
      <c r="J37" s="56" t="s">
        <v>1474</v>
      </c>
      <c r="K37" s="66">
        <v>1200000</v>
      </c>
      <c r="L37" s="62">
        <f t="shared" si="1"/>
        <v>0</v>
      </c>
      <c r="M37" s="58"/>
      <c r="N37" s="58"/>
      <c r="O37" s="58"/>
      <c r="P37" s="58"/>
      <c r="Q37" s="58"/>
      <c r="R37" s="58"/>
      <c r="S37" s="58"/>
      <c r="T37" s="58"/>
      <c r="U37" s="56"/>
      <c r="V37" s="58"/>
      <c r="W37" s="63">
        <v>0</v>
      </c>
      <c r="X37" s="67" t="s">
        <v>1482</v>
      </c>
      <c r="Y37" s="56"/>
    </row>
    <row r="38" spans="1:25" ht="12" customHeight="1" x14ac:dyDescent="0.3">
      <c r="A38" s="56">
        <v>33</v>
      </c>
      <c r="B38" s="60">
        <v>1069</v>
      </c>
      <c r="C38" s="56" t="s">
        <v>1816</v>
      </c>
      <c r="D38" s="56" t="s">
        <v>2235</v>
      </c>
      <c r="E38" s="56" t="s">
        <v>1845</v>
      </c>
      <c r="F38" s="56" t="s">
        <v>1483</v>
      </c>
      <c r="G38" s="56" t="s">
        <v>1484</v>
      </c>
      <c r="H38" s="56" t="s">
        <v>1830</v>
      </c>
      <c r="I38" s="56" t="s">
        <v>1473</v>
      </c>
      <c r="J38" s="56" t="s">
        <v>1474</v>
      </c>
      <c r="K38" s="66">
        <v>441000</v>
      </c>
      <c r="L38" s="62">
        <f t="shared" si="1"/>
        <v>0</v>
      </c>
      <c r="M38" s="58"/>
      <c r="N38" s="58"/>
      <c r="O38" s="58"/>
      <c r="P38" s="58"/>
      <c r="Q38" s="58"/>
      <c r="R38" s="58"/>
      <c r="S38" s="58"/>
      <c r="T38" s="58"/>
      <c r="U38" s="58"/>
      <c r="V38" s="58"/>
      <c r="W38" s="63">
        <v>0</v>
      </c>
      <c r="X38" s="67" t="s">
        <v>2227</v>
      </c>
      <c r="Y38" s="56" t="s">
        <v>1656</v>
      </c>
    </row>
    <row r="39" spans="1:25" ht="12" customHeight="1" x14ac:dyDescent="0.3">
      <c r="A39" s="56">
        <v>34</v>
      </c>
      <c r="B39" s="60">
        <v>1070</v>
      </c>
      <c r="C39" s="56" t="s">
        <v>1816</v>
      </c>
      <c r="D39" s="56" t="s">
        <v>2235</v>
      </c>
      <c r="E39" s="56" t="s">
        <v>1845</v>
      </c>
      <c r="F39" s="56" t="s">
        <v>1485</v>
      </c>
      <c r="G39" s="56" t="s">
        <v>1486</v>
      </c>
      <c r="H39" s="56" t="s">
        <v>1830</v>
      </c>
      <c r="I39" s="56" t="s">
        <v>1473</v>
      </c>
      <c r="J39" s="56" t="s">
        <v>1474</v>
      </c>
      <c r="K39" s="61"/>
      <c r="L39" s="62">
        <f t="shared" si="1"/>
        <v>0</v>
      </c>
      <c r="M39" s="58"/>
      <c r="N39" s="58"/>
      <c r="O39" s="58"/>
      <c r="P39" s="58"/>
      <c r="Q39" s="58"/>
      <c r="R39" s="58"/>
      <c r="S39" s="58"/>
      <c r="T39" s="58"/>
      <c r="U39" s="56"/>
      <c r="V39" s="58"/>
      <c r="W39" s="63">
        <v>0</v>
      </c>
      <c r="X39" s="67" t="s">
        <v>2227</v>
      </c>
      <c r="Y39" s="56" t="s">
        <v>1656</v>
      </c>
    </row>
    <row r="40" spans="1:25" ht="12" customHeight="1" x14ac:dyDescent="0.3">
      <c r="A40" s="56">
        <v>35</v>
      </c>
      <c r="B40" s="60">
        <v>1071</v>
      </c>
      <c r="C40" s="56" t="s">
        <v>1816</v>
      </c>
      <c r="D40" s="56" t="s">
        <v>2235</v>
      </c>
      <c r="E40" s="56" t="s">
        <v>1845</v>
      </c>
      <c r="F40" s="56" t="s">
        <v>1487</v>
      </c>
      <c r="G40" s="56" t="s">
        <v>1488</v>
      </c>
      <c r="H40" s="56" t="s">
        <v>1830</v>
      </c>
      <c r="I40" s="56" t="s">
        <v>1473</v>
      </c>
      <c r="J40" s="56" t="s">
        <v>1474</v>
      </c>
      <c r="K40" s="61"/>
      <c r="L40" s="62">
        <f t="shared" si="1"/>
        <v>0</v>
      </c>
      <c r="M40" s="58"/>
      <c r="N40" s="58"/>
      <c r="O40" s="58"/>
      <c r="P40" s="58"/>
      <c r="Q40" s="58"/>
      <c r="R40" s="58"/>
      <c r="S40" s="58"/>
      <c r="T40" s="58"/>
      <c r="U40" s="56"/>
      <c r="V40" s="58"/>
      <c r="W40" s="63">
        <v>0</v>
      </c>
      <c r="X40" s="67" t="s">
        <v>2227</v>
      </c>
      <c r="Y40" s="56" t="s">
        <v>1656</v>
      </c>
    </row>
    <row r="41" spans="1:25" ht="12" customHeight="1" x14ac:dyDescent="0.3">
      <c r="A41" s="56">
        <v>36</v>
      </c>
      <c r="B41" s="60">
        <v>1072</v>
      </c>
      <c r="C41" s="56" t="s">
        <v>1816</v>
      </c>
      <c r="D41" s="56" t="s">
        <v>2235</v>
      </c>
      <c r="E41" s="56" t="s">
        <v>1845</v>
      </c>
      <c r="F41" s="56" t="s">
        <v>1489</v>
      </c>
      <c r="G41" s="56" t="s">
        <v>1490</v>
      </c>
      <c r="H41" s="56" t="s">
        <v>1830</v>
      </c>
      <c r="I41" s="56" t="s">
        <v>1473</v>
      </c>
      <c r="J41" s="56" t="s">
        <v>1474</v>
      </c>
      <c r="K41" s="61"/>
      <c r="L41" s="62">
        <f t="shared" si="1"/>
        <v>0</v>
      </c>
      <c r="M41" s="58"/>
      <c r="N41" s="58"/>
      <c r="O41" s="58"/>
      <c r="P41" s="58"/>
      <c r="Q41" s="58"/>
      <c r="R41" s="58"/>
      <c r="S41" s="58"/>
      <c r="T41" s="58"/>
      <c r="U41" s="56"/>
      <c r="V41" s="58"/>
      <c r="W41" s="63">
        <v>0</v>
      </c>
      <c r="X41" s="67" t="s">
        <v>2227</v>
      </c>
      <c r="Y41" s="56" t="s">
        <v>1656</v>
      </c>
    </row>
    <row r="42" spans="1:25" ht="12" customHeight="1" x14ac:dyDescent="0.3">
      <c r="A42" s="56">
        <v>37</v>
      </c>
      <c r="B42" s="60">
        <v>1073</v>
      </c>
      <c r="C42" s="56" t="s">
        <v>1816</v>
      </c>
      <c r="D42" s="56" t="s">
        <v>2070</v>
      </c>
      <c r="E42" s="56" t="s">
        <v>1849</v>
      </c>
      <c r="F42" s="56" t="s">
        <v>1491</v>
      </c>
      <c r="G42" s="56" t="s">
        <v>1492</v>
      </c>
      <c r="H42" s="56" t="s">
        <v>1820</v>
      </c>
      <c r="I42" s="56" t="s">
        <v>1473</v>
      </c>
      <c r="J42" s="56" t="s">
        <v>1474</v>
      </c>
      <c r="K42" s="61"/>
      <c r="L42" s="62">
        <f t="shared" si="1"/>
        <v>0</v>
      </c>
      <c r="M42" s="58"/>
      <c r="N42" s="58"/>
      <c r="O42" s="58"/>
      <c r="P42" s="58"/>
      <c r="Q42" s="58"/>
      <c r="R42" s="58"/>
      <c r="S42" s="58"/>
      <c r="T42" s="58"/>
      <c r="U42" s="56"/>
      <c r="V42" s="58"/>
      <c r="W42" s="63">
        <v>0</v>
      </c>
      <c r="X42" s="67" t="s">
        <v>1798</v>
      </c>
      <c r="Y42" s="58"/>
    </row>
    <row r="43" spans="1:25" ht="12" customHeight="1" x14ac:dyDescent="0.3">
      <c r="A43" s="56">
        <v>38</v>
      </c>
      <c r="B43" s="60">
        <v>1074</v>
      </c>
      <c r="C43" s="56" t="s">
        <v>1816</v>
      </c>
      <c r="D43" s="56" t="s">
        <v>2070</v>
      </c>
      <c r="E43" s="56" t="s">
        <v>1849</v>
      </c>
      <c r="F43" s="56" t="s">
        <v>1493</v>
      </c>
      <c r="G43" s="56" t="s">
        <v>1494</v>
      </c>
      <c r="H43" s="56" t="s">
        <v>1820</v>
      </c>
      <c r="I43" s="56" t="s">
        <v>1495</v>
      </c>
      <c r="J43" s="56" t="s">
        <v>1496</v>
      </c>
      <c r="K43" s="66">
        <v>2301000</v>
      </c>
      <c r="L43" s="62">
        <f t="shared" si="1"/>
        <v>0</v>
      </c>
      <c r="M43" s="58"/>
      <c r="N43" s="58"/>
      <c r="O43" s="58"/>
      <c r="P43" s="58"/>
      <c r="Q43" s="58"/>
      <c r="R43" s="58"/>
      <c r="S43" s="58"/>
      <c r="T43" s="58"/>
      <c r="U43" s="56" t="s">
        <v>1497</v>
      </c>
      <c r="V43" s="58"/>
      <c r="W43" s="63">
        <v>0</v>
      </c>
      <c r="X43" s="67" t="s">
        <v>1798</v>
      </c>
      <c r="Y43" s="56"/>
    </row>
    <row r="44" spans="1:25" ht="12" customHeight="1" x14ac:dyDescent="0.3">
      <c r="A44" s="56">
        <v>39</v>
      </c>
      <c r="B44" s="60">
        <v>1075</v>
      </c>
      <c r="C44" s="56" t="s">
        <v>1816</v>
      </c>
      <c r="D44" s="56" t="s">
        <v>2070</v>
      </c>
      <c r="E44" s="56" t="s">
        <v>2258</v>
      </c>
      <c r="F44" s="56" t="s">
        <v>1893</v>
      </c>
      <c r="G44" s="56" t="s">
        <v>1498</v>
      </c>
      <c r="H44" s="56" t="s">
        <v>1854</v>
      </c>
      <c r="I44" s="56" t="s">
        <v>1704</v>
      </c>
      <c r="J44" s="56" t="s">
        <v>1499</v>
      </c>
      <c r="K44" s="66">
        <v>1000000</v>
      </c>
      <c r="L44" s="62">
        <f t="shared" si="1"/>
        <v>0</v>
      </c>
      <c r="M44" s="58"/>
      <c r="N44" s="58"/>
      <c r="O44" s="58"/>
      <c r="P44" s="58"/>
      <c r="Q44" s="58"/>
      <c r="R44" s="58"/>
      <c r="S44" s="58"/>
      <c r="T44" s="58"/>
      <c r="U44" s="58"/>
      <c r="V44" s="58"/>
      <c r="W44" s="63">
        <v>0</v>
      </c>
      <c r="X44" s="67" t="s">
        <v>2263</v>
      </c>
      <c r="Y44" s="56" t="s">
        <v>1656</v>
      </c>
    </row>
    <row r="45" spans="1:25" ht="12" customHeight="1" x14ac:dyDescent="0.3">
      <c r="A45" s="56">
        <v>40</v>
      </c>
      <c r="B45" s="60">
        <v>1076</v>
      </c>
      <c r="C45" s="56" t="s">
        <v>1816</v>
      </c>
      <c r="D45" s="56" t="s">
        <v>2070</v>
      </c>
      <c r="E45" s="56" t="s">
        <v>1849</v>
      </c>
      <c r="F45" s="56" t="s">
        <v>1500</v>
      </c>
      <c r="G45" s="56" t="s">
        <v>1501</v>
      </c>
      <c r="H45" s="56" t="s">
        <v>1820</v>
      </c>
      <c r="I45" s="56" t="s">
        <v>1704</v>
      </c>
      <c r="J45" s="56" t="s">
        <v>1499</v>
      </c>
      <c r="K45" s="66">
        <v>1000000</v>
      </c>
      <c r="L45" s="62">
        <f t="shared" si="1"/>
        <v>0</v>
      </c>
      <c r="M45" s="58"/>
      <c r="N45" s="58"/>
      <c r="O45" s="58"/>
      <c r="P45" s="58"/>
      <c r="Q45" s="58"/>
      <c r="R45" s="58"/>
      <c r="S45" s="58"/>
      <c r="T45" s="58"/>
      <c r="U45" s="56"/>
      <c r="V45" s="58"/>
      <c r="W45" s="63">
        <v>0</v>
      </c>
      <c r="X45" s="67" t="s">
        <v>1798</v>
      </c>
      <c r="Y45" s="58"/>
    </row>
    <row r="46" spans="1:25" ht="12" customHeight="1" x14ac:dyDescent="0.3">
      <c r="A46" s="56">
        <v>41</v>
      </c>
      <c r="B46" s="60">
        <v>1077</v>
      </c>
      <c r="C46" s="56" t="s">
        <v>1816</v>
      </c>
      <c r="D46" s="56" t="s">
        <v>1817</v>
      </c>
      <c r="E46" s="56" t="s">
        <v>1865</v>
      </c>
      <c r="F46" s="56" t="s">
        <v>1500</v>
      </c>
      <c r="G46" s="56" t="s">
        <v>1502</v>
      </c>
      <c r="H46" s="56" t="s">
        <v>1854</v>
      </c>
      <c r="I46" s="56" t="s">
        <v>1704</v>
      </c>
      <c r="J46" s="56" t="s">
        <v>1499</v>
      </c>
      <c r="K46" s="66">
        <v>100000</v>
      </c>
      <c r="L46" s="62">
        <f t="shared" si="1"/>
        <v>0</v>
      </c>
      <c r="M46" s="58"/>
      <c r="N46" s="58"/>
      <c r="O46" s="58"/>
      <c r="P46" s="58"/>
      <c r="Q46" s="58"/>
      <c r="R46" s="58"/>
      <c r="S46" s="58"/>
      <c r="T46" s="58"/>
      <c r="U46" s="56"/>
      <c r="V46" s="58"/>
      <c r="W46" s="63">
        <v>0</v>
      </c>
      <c r="X46" s="64" t="s">
        <v>1865</v>
      </c>
      <c r="Y46" s="58"/>
    </row>
    <row r="47" spans="1:25" ht="12" customHeight="1" x14ac:dyDescent="0.3">
      <c r="A47" s="56">
        <v>42</v>
      </c>
      <c r="B47" s="60">
        <v>1078</v>
      </c>
      <c r="C47" s="56" t="s">
        <v>1816</v>
      </c>
      <c r="D47" s="56" t="s">
        <v>1817</v>
      </c>
      <c r="E47" s="56" t="s">
        <v>1865</v>
      </c>
      <c r="F47" s="56" t="s">
        <v>1500</v>
      </c>
      <c r="G47" s="56" t="s">
        <v>1503</v>
      </c>
      <c r="H47" s="56" t="s">
        <v>1865</v>
      </c>
      <c r="I47" s="56" t="s">
        <v>1704</v>
      </c>
      <c r="J47" s="56" t="s">
        <v>1499</v>
      </c>
      <c r="K47" s="66">
        <v>700000</v>
      </c>
      <c r="L47" s="62">
        <f t="shared" ref="L47:L78" si="2">K47*W47</f>
        <v>0</v>
      </c>
      <c r="M47" s="58"/>
      <c r="N47" s="58"/>
      <c r="O47" s="58"/>
      <c r="P47" s="58"/>
      <c r="Q47" s="58"/>
      <c r="R47" s="58"/>
      <c r="S47" s="58"/>
      <c r="T47" s="58"/>
      <c r="U47" s="56"/>
      <c r="V47" s="58"/>
      <c r="W47" s="63">
        <v>0</v>
      </c>
      <c r="X47" s="64" t="s">
        <v>1865</v>
      </c>
      <c r="Y47" s="58"/>
    </row>
    <row r="48" spans="1:25" ht="12" customHeight="1" x14ac:dyDescent="0.3">
      <c r="A48" s="56">
        <v>43</v>
      </c>
      <c r="B48" s="60">
        <v>1079</v>
      </c>
      <c r="C48" s="56" t="s">
        <v>1816</v>
      </c>
      <c r="D48" s="56" t="s">
        <v>1817</v>
      </c>
      <c r="E48" s="56" t="s">
        <v>1865</v>
      </c>
      <c r="F48" s="56" t="s">
        <v>1504</v>
      </c>
      <c r="G48" s="56" t="s">
        <v>1505</v>
      </c>
      <c r="H48" s="56" t="s">
        <v>1865</v>
      </c>
      <c r="I48" s="56" t="s">
        <v>1704</v>
      </c>
      <c r="J48" s="56" t="s">
        <v>1499</v>
      </c>
      <c r="K48" s="66">
        <v>1400000</v>
      </c>
      <c r="L48" s="62">
        <f t="shared" si="2"/>
        <v>0</v>
      </c>
      <c r="M48" s="58"/>
      <c r="N48" s="58"/>
      <c r="O48" s="58"/>
      <c r="P48" s="58"/>
      <c r="Q48" s="58"/>
      <c r="R48" s="58"/>
      <c r="S48" s="58"/>
      <c r="T48" s="58"/>
      <c r="U48" s="58"/>
      <c r="V48" s="58"/>
      <c r="W48" s="63">
        <v>0</v>
      </c>
      <c r="X48" s="67" t="s">
        <v>1865</v>
      </c>
      <c r="Y48" s="56"/>
    </row>
    <row r="49" spans="1:25" ht="12" customHeight="1" x14ac:dyDescent="0.3">
      <c r="A49" s="56">
        <v>44</v>
      </c>
      <c r="B49" s="60">
        <v>1080</v>
      </c>
      <c r="C49" s="56" t="s">
        <v>1816</v>
      </c>
      <c r="D49" s="56" t="s">
        <v>1817</v>
      </c>
      <c r="E49" s="56" t="s">
        <v>1865</v>
      </c>
      <c r="F49" s="56" t="s">
        <v>1506</v>
      </c>
      <c r="G49" s="56" t="s">
        <v>1507</v>
      </c>
      <c r="H49" s="56" t="s">
        <v>1865</v>
      </c>
      <c r="I49" s="56" t="s">
        <v>1704</v>
      </c>
      <c r="J49" s="56" t="s">
        <v>1499</v>
      </c>
      <c r="K49" s="66">
        <v>500000</v>
      </c>
      <c r="L49" s="62">
        <f t="shared" si="2"/>
        <v>0</v>
      </c>
      <c r="M49" s="58"/>
      <c r="N49" s="58"/>
      <c r="O49" s="58"/>
      <c r="P49" s="58"/>
      <c r="Q49" s="58"/>
      <c r="R49" s="58"/>
      <c r="S49" s="58"/>
      <c r="T49" s="58"/>
      <c r="U49" s="58"/>
      <c r="V49" s="58"/>
      <c r="W49" s="63">
        <v>0</v>
      </c>
      <c r="X49" s="67" t="s">
        <v>1865</v>
      </c>
      <c r="Y49" s="56"/>
    </row>
    <row r="50" spans="1:25" ht="12" customHeight="1" x14ac:dyDescent="0.3">
      <c r="A50" s="56">
        <v>45</v>
      </c>
      <c r="B50" s="60">
        <v>1081</v>
      </c>
      <c r="C50" s="56" t="s">
        <v>1816</v>
      </c>
      <c r="D50" s="56" t="s">
        <v>2070</v>
      </c>
      <c r="E50" s="56" t="s">
        <v>1865</v>
      </c>
      <c r="F50" s="56" t="s">
        <v>1500</v>
      </c>
      <c r="G50" s="56" t="s">
        <v>1508</v>
      </c>
      <c r="H50" s="56" t="s">
        <v>1865</v>
      </c>
      <c r="I50" s="56" t="s">
        <v>1704</v>
      </c>
      <c r="J50" s="56" t="s">
        <v>1499</v>
      </c>
      <c r="K50" s="66">
        <v>250000</v>
      </c>
      <c r="L50" s="62">
        <f t="shared" si="2"/>
        <v>0</v>
      </c>
      <c r="M50" s="58"/>
      <c r="N50" s="58"/>
      <c r="O50" s="58"/>
      <c r="P50" s="58"/>
      <c r="Q50" s="58"/>
      <c r="R50" s="58"/>
      <c r="S50" s="58"/>
      <c r="T50" s="58"/>
      <c r="U50" s="56"/>
      <c r="V50" s="58"/>
      <c r="W50" s="63">
        <v>0</v>
      </c>
      <c r="X50" s="67" t="s">
        <v>1509</v>
      </c>
      <c r="Y50" s="56"/>
    </row>
    <row r="51" spans="1:25" ht="12" customHeight="1" x14ac:dyDescent="0.3">
      <c r="A51" s="56">
        <v>46</v>
      </c>
      <c r="B51" s="60">
        <v>1082</v>
      </c>
      <c r="C51" s="56" t="s">
        <v>1816</v>
      </c>
      <c r="D51" s="56" t="s">
        <v>1817</v>
      </c>
      <c r="E51" s="56" t="s">
        <v>1865</v>
      </c>
      <c r="F51" s="56" t="s">
        <v>1510</v>
      </c>
      <c r="G51" s="56" t="s">
        <v>1511</v>
      </c>
      <c r="H51" s="56" t="s">
        <v>1854</v>
      </c>
      <c r="I51" s="56" t="s">
        <v>1704</v>
      </c>
      <c r="J51" s="56" t="s">
        <v>1499</v>
      </c>
      <c r="K51" s="61"/>
      <c r="L51" s="62">
        <f t="shared" si="2"/>
        <v>0</v>
      </c>
      <c r="M51" s="58"/>
      <c r="N51" s="58"/>
      <c r="O51" s="58"/>
      <c r="P51" s="58"/>
      <c r="Q51" s="58"/>
      <c r="R51" s="58"/>
      <c r="S51" s="58"/>
      <c r="T51" s="58"/>
      <c r="U51" s="56"/>
      <c r="V51" s="58"/>
      <c r="W51" s="63">
        <v>0</v>
      </c>
      <c r="X51" s="67" t="s">
        <v>2289</v>
      </c>
      <c r="Y51" s="58"/>
    </row>
    <row r="52" spans="1:25" ht="12" customHeight="1" x14ac:dyDescent="0.3">
      <c r="A52" s="56">
        <v>47</v>
      </c>
      <c r="B52" s="60">
        <v>1083</v>
      </c>
      <c r="C52" s="56" t="s">
        <v>1816</v>
      </c>
      <c r="D52" s="56" t="s">
        <v>1817</v>
      </c>
      <c r="E52" s="56" t="s">
        <v>1865</v>
      </c>
      <c r="F52" s="56" t="s">
        <v>1504</v>
      </c>
      <c r="G52" s="56" t="s">
        <v>1985</v>
      </c>
      <c r="H52" s="56" t="s">
        <v>1854</v>
      </c>
      <c r="I52" s="56" t="s">
        <v>1704</v>
      </c>
      <c r="J52" s="56" t="s">
        <v>1499</v>
      </c>
      <c r="K52" s="61"/>
      <c r="L52" s="62">
        <f t="shared" si="2"/>
        <v>0</v>
      </c>
      <c r="M52" s="58"/>
      <c r="N52" s="58"/>
      <c r="O52" s="58"/>
      <c r="P52" s="58"/>
      <c r="Q52" s="58"/>
      <c r="R52" s="58"/>
      <c r="S52" s="58"/>
      <c r="T52" s="58"/>
      <c r="U52" s="56"/>
      <c r="V52" s="58"/>
      <c r="W52" s="63">
        <v>0</v>
      </c>
      <c r="X52" s="64" t="s">
        <v>1865</v>
      </c>
      <c r="Y52" s="58"/>
    </row>
    <row r="53" spans="1:25" ht="12" customHeight="1" x14ac:dyDescent="0.3">
      <c r="A53" s="56">
        <v>48</v>
      </c>
      <c r="B53" s="60">
        <v>1084</v>
      </c>
      <c r="C53" s="56" t="s">
        <v>1816</v>
      </c>
      <c r="D53" s="56" t="s">
        <v>2070</v>
      </c>
      <c r="E53" s="56" t="s">
        <v>1865</v>
      </c>
      <c r="F53" s="56" t="s">
        <v>1500</v>
      </c>
      <c r="G53" s="56" t="s">
        <v>1986</v>
      </c>
      <c r="H53" s="56" t="s">
        <v>1854</v>
      </c>
      <c r="I53" s="56" t="s">
        <v>1704</v>
      </c>
      <c r="J53" s="56" t="s">
        <v>1499</v>
      </c>
      <c r="K53" s="66">
        <v>100000</v>
      </c>
      <c r="L53" s="62">
        <f t="shared" si="2"/>
        <v>0</v>
      </c>
      <c r="M53" s="58"/>
      <c r="N53" s="58"/>
      <c r="O53" s="58"/>
      <c r="P53" s="58"/>
      <c r="Q53" s="58"/>
      <c r="R53" s="58"/>
      <c r="S53" s="58"/>
      <c r="T53" s="58"/>
      <c r="U53" s="58"/>
      <c r="V53" s="58"/>
      <c r="W53" s="63">
        <v>0</v>
      </c>
      <c r="X53" s="67" t="s">
        <v>1509</v>
      </c>
      <c r="Y53" s="56"/>
    </row>
    <row r="54" spans="1:25" ht="12" customHeight="1" x14ac:dyDescent="0.3">
      <c r="A54" s="56">
        <v>49</v>
      </c>
      <c r="B54" s="60">
        <v>1085</v>
      </c>
      <c r="C54" s="56" t="s">
        <v>1816</v>
      </c>
      <c r="D54" s="56" t="s">
        <v>1817</v>
      </c>
      <c r="E54" s="56" t="s">
        <v>1865</v>
      </c>
      <c r="F54" s="56" t="s">
        <v>1504</v>
      </c>
      <c r="G54" s="56" t="s">
        <v>1987</v>
      </c>
      <c r="H54" s="56" t="s">
        <v>1854</v>
      </c>
      <c r="I54" s="56" t="s">
        <v>1704</v>
      </c>
      <c r="J54" s="56" t="s">
        <v>1499</v>
      </c>
      <c r="K54" s="66">
        <v>500000</v>
      </c>
      <c r="L54" s="62">
        <f t="shared" si="2"/>
        <v>0</v>
      </c>
      <c r="M54" s="58"/>
      <c r="N54" s="58"/>
      <c r="O54" s="58"/>
      <c r="P54" s="58"/>
      <c r="Q54" s="58"/>
      <c r="R54" s="58"/>
      <c r="S54" s="58"/>
      <c r="T54" s="58"/>
      <c r="U54" s="58"/>
      <c r="V54" s="58"/>
      <c r="W54" s="63">
        <v>0</v>
      </c>
      <c r="X54" s="67" t="s">
        <v>1865</v>
      </c>
      <c r="Y54" s="56"/>
    </row>
    <row r="55" spans="1:25" ht="12" customHeight="1" x14ac:dyDescent="0.3">
      <c r="A55" s="56">
        <v>50</v>
      </c>
      <c r="B55" s="60">
        <v>1086</v>
      </c>
      <c r="C55" s="56" t="s">
        <v>1816</v>
      </c>
      <c r="D55" s="56" t="s">
        <v>1817</v>
      </c>
      <c r="E55" s="56" t="s">
        <v>1865</v>
      </c>
      <c r="F55" s="56" t="s">
        <v>1506</v>
      </c>
      <c r="G55" s="56" t="s">
        <v>1988</v>
      </c>
      <c r="H55" s="56" t="s">
        <v>1820</v>
      </c>
      <c r="I55" s="56" t="s">
        <v>1704</v>
      </c>
      <c r="J55" s="56" t="s">
        <v>1499</v>
      </c>
      <c r="K55" s="66">
        <v>2580000</v>
      </c>
      <c r="L55" s="62">
        <f t="shared" si="2"/>
        <v>0</v>
      </c>
      <c r="M55" s="58"/>
      <c r="N55" s="58"/>
      <c r="O55" s="58"/>
      <c r="P55" s="58"/>
      <c r="Q55" s="58"/>
      <c r="R55" s="58"/>
      <c r="S55" s="58"/>
      <c r="T55" s="58"/>
      <c r="U55" s="58"/>
      <c r="V55" s="58"/>
      <c r="W55" s="63">
        <v>0</v>
      </c>
      <c r="X55" s="67" t="s">
        <v>1865</v>
      </c>
      <c r="Y55" s="56"/>
    </row>
    <row r="56" spans="1:25" ht="12" customHeight="1" x14ac:dyDescent="0.3">
      <c r="A56" s="56">
        <v>51</v>
      </c>
      <c r="B56" s="60">
        <v>1088</v>
      </c>
      <c r="C56" s="56" t="s">
        <v>1816</v>
      </c>
      <c r="D56" s="56" t="s">
        <v>1735</v>
      </c>
      <c r="E56" s="56" t="s">
        <v>1865</v>
      </c>
      <c r="F56" s="56" t="s">
        <v>1989</v>
      </c>
      <c r="G56" s="56" t="s">
        <v>1990</v>
      </c>
      <c r="H56" s="56" t="s">
        <v>1840</v>
      </c>
      <c r="I56" s="56" t="s">
        <v>1704</v>
      </c>
      <c r="J56" s="56" t="s">
        <v>1499</v>
      </c>
      <c r="K56" s="66">
        <v>6000000</v>
      </c>
      <c r="L56" s="62">
        <f t="shared" si="2"/>
        <v>0</v>
      </c>
      <c r="M56" s="58"/>
      <c r="N56" s="58"/>
      <c r="O56" s="58"/>
      <c r="P56" s="58"/>
      <c r="Q56" s="58"/>
      <c r="R56" s="58"/>
      <c r="S56" s="58"/>
      <c r="T56" s="58"/>
      <c r="U56" s="58"/>
      <c r="V56" s="58"/>
      <c r="W56" s="63">
        <v>0</v>
      </c>
      <c r="X56" s="67" t="s">
        <v>1509</v>
      </c>
      <c r="Y56" s="56"/>
    </row>
    <row r="57" spans="1:25" ht="12" customHeight="1" x14ac:dyDescent="0.3">
      <c r="A57" s="56">
        <v>52</v>
      </c>
      <c r="B57" s="60">
        <v>1089</v>
      </c>
      <c r="C57" s="56" t="s">
        <v>1816</v>
      </c>
      <c r="D57" s="56" t="s">
        <v>1735</v>
      </c>
      <c r="E57" s="56" t="s">
        <v>1479</v>
      </c>
      <c r="F57" s="56" t="s">
        <v>1991</v>
      </c>
      <c r="G57" s="56" t="s">
        <v>1992</v>
      </c>
      <c r="H57" s="56" t="s">
        <v>1820</v>
      </c>
      <c r="I57" s="56" t="s">
        <v>1993</v>
      </c>
      <c r="J57" s="56" t="s">
        <v>1994</v>
      </c>
      <c r="K57" s="66">
        <v>13000000</v>
      </c>
      <c r="L57" s="62">
        <f t="shared" si="2"/>
        <v>0</v>
      </c>
      <c r="M57" s="58"/>
      <c r="N57" s="58"/>
      <c r="O57" s="58"/>
      <c r="P57" s="58"/>
      <c r="Q57" s="58"/>
      <c r="R57" s="58"/>
      <c r="S57" s="58"/>
      <c r="T57" s="58"/>
      <c r="U57" s="58"/>
      <c r="V57" s="58"/>
      <c r="W57" s="63">
        <v>0</v>
      </c>
      <c r="X57" s="67" t="s">
        <v>1995</v>
      </c>
      <c r="Y57" s="56"/>
    </row>
    <row r="58" spans="1:25" ht="12" customHeight="1" x14ac:dyDescent="0.3">
      <c r="A58" s="56">
        <v>53</v>
      </c>
      <c r="B58" s="60">
        <v>1090</v>
      </c>
      <c r="C58" s="56" t="s">
        <v>1816</v>
      </c>
      <c r="D58" s="56" t="s">
        <v>1735</v>
      </c>
      <c r="E58" s="56" t="s">
        <v>1837</v>
      </c>
      <c r="F58" s="56" t="s">
        <v>1996</v>
      </c>
      <c r="G58" s="56" t="s">
        <v>1997</v>
      </c>
      <c r="H58" s="56" t="s">
        <v>1840</v>
      </c>
      <c r="I58" s="56" t="s">
        <v>1993</v>
      </c>
      <c r="J58" s="56" t="s">
        <v>1994</v>
      </c>
      <c r="K58" s="61"/>
      <c r="L58" s="62">
        <f t="shared" si="2"/>
        <v>0</v>
      </c>
      <c r="M58" s="58"/>
      <c r="N58" s="58"/>
      <c r="O58" s="58"/>
      <c r="P58" s="58"/>
      <c r="Q58" s="58"/>
      <c r="R58" s="58"/>
      <c r="S58" s="58"/>
      <c r="T58" s="58"/>
      <c r="U58" s="56"/>
      <c r="V58" s="58"/>
      <c r="W58" s="63">
        <v>0</v>
      </c>
      <c r="X58" s="67" t="s">
        <v>2227</v>
      </c>
      <c r="Y58" s="58"/>
    </row>
    <row r="59" spans="1:25" ht="12" customHeight="1" x14ac:dyDescent="0.3">
      <c r="A59" s="100">
        <v>54</v>
      </c>
      <c r="B59" s="60">
        <v>1091</v>
      </c>
      <c r="C59" s="56" t="s">
        <v>1816</v>
      </c>
      <c r="D59" s="56" t="s">
        <v>2070</v>
      </c>
      <c r="E59" s="56" t="s">
        <v>1837</v>
      </c>
      <c r="F59" s="56" t="s">
        <v>1998</v>
      </c>
      <c r="G59" s="56" t="s">
        <v>1999</v>
      </c>
      <c r="H59" s="56" t="s">
        <v>1840</v>
      </c>
      <c r="I59" s="56" t="s">
        <v>1993</v>
      </c>
      <c r="J59" s="56" t="s">
        <v>1994</v>
      </c>
      <c r="K59" s="61"/>
      <c r="L59" s="62">
        <f t="shared" si="2"/>
        <v>0</v>
      </c>
      <c r="M59" s="58"/>
      <c r="N59" s="58"/>
      <c r="O59" s="58"/>
      <c r="P59" s="58"/>
      <c r="Q59" s="58"/>
      <c r="R59" s="58"/>
      <c r="S59" s="58"/>
      <c r="T59" s="58"/>
      <c r="U59" s="56"/>
      <c r="V59" s="58"/>
      <c r="W59" s="63">
        <v>0</v>
      </c>
      <c r="X59" s="67" t="s">
        <v>1995</v>
      </c>
      <c r="Y59" s="56"/>
    </row>
    <row r="60" spans="1:25" ht="12" customHeight="1" x14ac:dyDescent="0.3">
      <c r="A60" s="56">
        <v>55</v>
      </c>
      <c r="B60" s="60">
        <v>1092</v>
      </c>
      <c r="C60" s="56" t="s">
        <v>1816</v>
      </c>
      <c r="D60" s="56" t="s">
        <v>2070</v>
      </c>
      <c r="E60" s="56" t="s">
        <v>1479</v>
      </c>
      <c r="F60" s="56" t="s">
        <v>2000</v>
      </c>
      <c r="G60" s="56" t="s">
        <v>2001</v>
      </c>
      <c r="H60" s="56" t="s">
        <v>1840</v>
      </c>
      <c r="I60" s="56" t="s">
        <v>1993</v>
      </c>
      <c r="J60" s="56" t="s">
        <v>1994</v>
      </c>
      <c r="K60" s="61"/>
      <c r="L60" s="62">
        <f t="shared" si="2"/>
        <v>0</v>
      </c>
      <c r="M60" s="58"/>
      <c r="N60" s="58"/>
      <c r="O60" s="58"/>
      <c r="P60" s="58"/>
      <c r="Q60" s="58"/>
      <c r="R60" s="58"/>
      <c r="S60" s="58"/>
      <c r="T60" s="58"/>
      <c r="U60" s="56"/>
      <c r="V60" s="58"/>
      <c r="W60" s="63">
        <v>0</v>
      </c>
      <c r="X60" s="67" t="s">
        <v>1482</v>
      </c>
      <c r="Y60" s="56"/>
    </row>
    <row r="61" spans="1:25" ht="12" customHeight="1" x14ac:dyDescent="0.3">
      <c r="A61" s="56">
        <v>56</v>
      </c>
      <c r="B61" s="60">
        <v>1093</v>
      </c>
      <c r="C61" s="56" t="s">
        <v>1816</v>
      </c>
      <c r="D61" s="56" t="s">
        <v>1817</v>
      </c>
      <c r="E61" s="56" t="s">
        <v>1832</v>
      </c>
      <c r="F61" s="56" t="s">
        <v>2002</v>
      </c>
      <c r="G61" s="56" t="s">
        <v>1601</v>
      </c>
      <c r="H61" s="56" t="s">
        <v>1835</v>
      </c>
      <c r="I61" s="56" t="s">
        <v>1993</v>
      </c>
      <c r="J61" s="56" t="s">
        <v>1994</v>
      </c>
      <c r="K61" s="66">
        <v>370000</v>
      </c>
      <c r="L61" s="62">
        <f t="shared" si="2"/>
        <v>0</v>
      </c>
      <c r="M61" s="58"/>
      <c r="N61" s="58"/>
      <c r="O61" s="58"/>
      <c r="P61" s="58"/>
      <c r="Q61" s="58"/>
      <c r="R61" s="58"/>
      <c r="S61" s="58"/>
      <c r="T61" s="58"/>
      <c r="U61" s="56" t="s">
        <v>1602</v>
      </c>
      <c r="V61" s="58"/>
      <c r="W61" s="63">
        <v>0</v>
      </c>
      <c r="X61" s="67" t="s">
        <v>1603</v>
      </c>
      <c r="Y61" s="56"/>
    </row>
    <row r="62" spans="1:25" ht="12" customHeight="1" x14ac:dyDescent="0.3">
      <c r="A62" s="56">
        <v>57</v>
      </c>
      <c r="B62" s="60">
        <v>1094</v>
      </c>
      <c r="C62" s="56" t="s">
        <v>1816</v>
      </c>
      <c r="D62" s="56"/>
      <c r="E62" s="56" t="s">
        <v>1903</v>
      </c>
      <c r="F62" s="56" t="s">
        <v>1604</v>
      </c>
      <c r="G62" s="56" t="s">
        <v>1605</v>
      </c>
      <c r="H62" s="56" t="s">
        <v>1854</v>
      </c>
      <c r="I62" s="56" t="s">
        <v>1518</v>
      </c>
      <c r="J62" s="56"/>
      <c r="K62" s="66">
        <v>1500000</v>
      </c>
      <c r="L62" s="62">
        <f t="shared" si="2"/>
        <v>0</v>
      </c>
      <c r="M62" s="58"/>
      <c r="N62" s="58"/>
      <c r="O62" s="58"/>
      <c r="P62" s="58"/>
      <c r="Q62" s="58"/>
      <c r="R62" s="58"/>
      <c r="S62" s="58"/>
      <c r="T62" s="58"/>
      <c r="U62" s="56"/>
      <c r="V62" s="58"/>
      <c r="W62" s="63">
        <v>0</v>
      </c>
      <c r="X62" s="64" t="s">
        <v>1865</v>
      </c>
      <c r="Y62" s="58" t="s">
        <v>1606</v>
      </c>
    </row>
    <row r="63" spans="1:25" ht="12" customHeight="1" x14ac:dyDescent="0.3">
      <c r="A63" s="56">
        <v>58</v>
      </c>
      <c r="B63" s="60">
        <v>1095</v>
      </c>
      <c r="C63" s="56" t="s">
        <v>1816</v>
      </c>
      <c r="D63" s="56"/>
      <c r="E63" s="56" t="s">
        <v>1849</v>
      </c>
      <c r="F63" s="56"/>
      <c r="G63" s="56" t="s">
        <v>1607</v>
      </c>
      <c r="H63" s="56" t="s">
        <v>1854</v>
      </c>
      <c r="I63" s="56" t="s">
        <v>1518</v>
      </c>
      <c r="J63" s="56"/>
      <c r="K63" s="66">
        <v>700000</v>
      </c>
      <c r="L63" s="62">
        <f t="shared" si="2"/>
        <v>0</v>
      </c>
      <c r="M63" s="58"/>
      <c r="N63" s="58"/>
      <c r="O63" s="58"/>
      <c r="P63" s="58"/>
      <c r="Q63" s="58"/>
      <c r="R63" s="58"/>
      <c r="S63" s="58"/>
      <c r="T63" s="58"/>
      <c r="U63" s="56" t="s">
        <v>1608</v>
      </c>
      <c r="V63" s="58"/>
      <c r="W63" s="63">
        <v>0</v>
      </c>
      <c r="X63" s="67" t="s">
        <v>1798</v>
      </c>
      <c r="Y63" s="56"/>
    </row>
    <row r="64" spans="1:25" ht="12" customHeight="1" x14ac:dyDescent="0.3">
      <c r="A64" s="56">
        <v>59</v>
      </c>
      <c r="B64" s="60">
        <v>1122</v>
      </c>
      <c r="C64" s="56" t="s">
        <v>1816</v>
      </c>
      <c r="D64" s="56" t="s">
        <v>1735</v>
      </c>
      <c r="E64" s="56" t="s">
        <v>1609</v>
      </c>
      <c r="F64" s="56" t="s">
        <v>1609</v>
      </c>
      <c r="G64" s="56" t="s">
        <v>1610</v>
      </c>
      <c r="H64" s="56" t="s">
        <v>1840</v>
      </c>
      <c r="I64" s="56" t="s">
        <v>1495</v>
      </c>
      <c r="J64" s="56" t="s">
        <v>1611</v>
      </c>
      <c r="K64" s="66">
        <v>240000</v>
      </c>
      <c r="L64" s="62">
        <f t="shared" si="2"/>
        <v>0</v>
      </c>
      <c r="M64" s="58"/>
      <c r="N64" s="58"/>
      <c r="O64" s="58"/>
      <c r="P64" s="58"/>
      <c r="Q64" s="58"/>
      <c r="R64" s="58"/>
      <c r="S64" s="58"/>
      <c r="T64" s="58"/>
      <c r="U64" s="56" t="s">
        <v>1612</v>
      </c>
      <c r="V64" s="58"/>
      <c r="W64" s="63">
        <v>0</v>
      </c>
      <c r="X64" s="64"/>
      <c r="Y64" s="58"/>
    </row>
    <row r="65" spans="1:25" ht="12" customHeight="1" x14ac:dyDescent="0.3">
      <c r="A65" s="56">
        <v>60</v>
      </c>
      <c r="B65" s="60">
        <v>1130</v>
      </c>
      <c r="C65" s="56" t="s">
        <v>1816</v>
      </c>
      <c r="D65" s="56" t="s">
        <v>1613</v>
      </c>
      <c r="E65" s="56" t="s">
        <v>1849</v>
      </c>
      <c r="F65" s="56" t="s">
        <v>1614</v>
      </c>
      <c r="G65" s="56" t="s">
        <v>1615</v>
      </c>
      <c r="H65" s="56" t="s">
        <v>1854</v>
      </c>
      <c r="I65" s="56" t="s">
        <v>1616</v>
      </c>
      <c r="J65" s="56" t="s">
        <v>2020</v>
      </c>
      <c r="K65" s="61"/>
      <c r="L65" s="62">
        <f t="shared" si="2"/>
        <v>0</v>
      </c>
      <c r="M65" s="58"/>
      <c r="N65" s="58"/>
      <c r="O65" s="58"/>
      <c r="P65" s="58"/>
      <c r="Q65" s="58"/>
      <c r="R65" s="58"/>
      <c r="S65" s="58"/>
      <c r="T65" s="58"/>
      <c r="U65" s="56"/>
      <c r="V65" s="58"/>
      <c r="W65" s="63">
        <v>0</v>
      </c>
      <c r="X65" s="67" t="s">
        <v>1798</v>
      </c>
      <c r="Y65" s="58"/>
    </row>
    <row r="66" spans="1:25" ht="12" customHeight="1" x14ac:dyDescent="0.3">
      <c r="A66" s="56">
        <v>61</v>
      </c>
      <c r="B66" s="60">
        <v>1131</v>
      </c>
      <c r="C66" s="56" t="s">
        <v>1816</v>
      </c>
      <c r="D66" s="56" t="s">
        <v>1817</v>
      </c>
      <c r="E66" s="56" t="s">
        <v>1903</v>
      </c>
      <c r="F66" s="56" t="s">
        <v>2021</v>
      </c>
      <c r="G66" s="56" t="s">
        <v>2022</v>
      </c>
      <c r="H66" s="56" t="s">
        <v>1854</v>
      </c>
      <c r="I66" s="56" t="s">
        <v>1567</v>
      </c>
      <c r="J66" s="56" t="s">
        <v>2023</v>
      </c>
      <c r="K66" s="61"/>
      <c r="L66" s="62">
        <f t="shared" si="2"/>
        <v>0</v>
      </c>
      <c r="M66" s="58"/>
      <c r="N66" s="58"/>
      <c r="O66" s="58"/>
      <c r="P66" s="58"/>
      <c r="Q66" s="58"/>
      <c r="R66" s="58"/>
      <c r="S66" s="58"/>
      <c r="T66" s="58"/>
      <c r="U66" s="56" t="s">
        <v>2024</v>
      </c>
      <c r="V66" s="58"/>
      <c r="W66" s="63">
        <v>0</v>
      </c>
      <c r="X66" s="64"/>
      <c r="Y66" s="58" t="s">
        <v>1656</v>
      </c>
    </row>
    <row r="67" spans="1:25" ht="12" customHeight="1" x14ac:dyDescent="0.3">
      <c r="A67" s="56">
        <v>62</v>
      </c>
      <c r="B67" s="60">
        <v>1132</v>
      </c>
      <c r="C67" s="56" t="s">
        <v>1816</v>
      </c>
      <c r="D67" s="56" t="s">
        <v>1817</v>
      </c>
      <c r="E67" s="56" t="s">
        <v>2025</v>
      </c>
      <c r="F67" s="56" t="s">
        <v>2026</v>
      </c>
      <c r="G67" s="56" t="s">
        <v>2027</v>
      </c>
      <c r="H67" s="56" t="s">
        <v>1854</v>
      </c>
      <c r="I67" s="56" t="s">
        <v>1567</v>
      </c>
      <c r="J67" s="56" t="s">
        <v>2023</v>
      </c>
      <c r="K67" s="61"/>
      <c r="L67" s="62">
        <f t="shared" si="2"/>
        <v>0</v>
      </c>
      <c r="M67" s="58"/>
      <c r="N67" s="58"/>
      <c r="O67" s="58"/>
      <c r="P67" s="58"/>
      <c r="Q67" s="58"/>
      <c r="R67" s="58"/>
      <c r="S67" s="58"/>
      <c r="T67" s="58"/>
      <c r="U67" s="56"/>
      <c r="V67" s="58"/>
      <c r="W67" s="63">
        <v>0</v>
      </c>
      <c r="X67" s="67" t="s">
        <v>2263</v>
      </c>
      <c r="Y67" s="58" t="s">
        <v>1656</v>
      </c>
    </row>
    <row r="68" spans="1:25" ht="12" customHeight="1" x14ac:dyDescent="0.3">
      <c r="A68" s="56">
        <v>63</v>
      </c>
      <c r="B68" s="60">
        <v>1133</v>
      </c>
      <c r="C68" s="56" t="s">
        <v>1816</v>
      </c>
      <c r="D68" s="56" t="s">
        <v>1817</v>
      </c>
      <c r="E68" s="56" t="s">
        <v>1899</v>
      </c>
      <c r="F68" s="56" t="s">
        <v>2028</v>
      </c>
      <c r="G68" s="56" t="s">
        <v>2029</v>
      </c>
      <c r="H68" s="56" t="s">
        <v>1854</v>
      </c>
      <c r="I68" s="56" t="s">
        <v>1567</v>
      </c>
      <c r="J68" s="56" t="s">
        <v>2023</v>
      </c>
      <c r="K68" s="61"/>
      <c r="L68" s="62">
        <f t="shared" si="2"/>
        <v>0</v>
      </c>
      <c r="M68" s="58"/>
      <c r="N68" s="58"/>
      <c r="O68" s="58"/>
      <c r="P68" s="58"/>
      <c r="Q68" s="58"/>
      <c r="R68" s="58"/>
      <c r="S68" s="58"/>
      <c r="T68" s="58"/>
      <c r="U68" s="56"/>
      <c r="V68" s="58"/>
      <c r="W68" s="63">
        <v>0</v>
      </c>
      <c r="X68" s="67" t="s">
        <v>2269</v>
      </c>
      <c r="Y68" s="58" t="s">
        <v>2030</v>
      </c>
    </row>
    <row r="69" spans="1:25" ht="12" customHeight="1" x14ac:dyDescent="0.3">
      <c r="A69" s="56">
        <v>64</v>
      </c>
      <c r="B69" s="60">
        <v>1134</v>
      </c>
      <c r="C69" s="56" t="s">
        <v>1816</v>
      </c>
      <c r="D69" s="56" t="s">
        <v>1817</v>
      </c>
      <c r="E69" s="56" t="s">
        <v>2031</v>
      </c>
      <c r="F69" s="56" t="s">
        <v>2032</v>
      </c>
      <c r="G69" s="56" t="s">
        <v>1669</v>
      </c>
      <c r="H69" s="56" t="s">
        <v>1854</v>
      </c>
      <c r="I69" s="56" t="s">
        <v>1567</v>
      </c>
      <c r="J69" s="56" t="s">
        <v>2023</v>
      </c>
      <c r="K69" s="61"/>
      <c r="L69" s="62">
        <f t="shared" si="2"/>
        <v>0</v>
      </c>
      <c r="M69" s="58"/>
      <c r="N69" s="58"/>
      <c r="O69" s="58"/>
      <c r="P69" s="58"/>
      <c r="Q69" s="58"/>
      <c r="R69" s="58"/>
      <c r="S69" s="58"/>
      <c r="T69" s="58"/>
      <c r="U69" s="56"/>
      <c r="V69" s="58"/>
      <c r="W69" s="63">
        <v>0</v>
      </c>
      <c r="X69" s="64"/>
      <c r="Y69" s="58"/>
    </row>
    <row r="70" spans="1:25" ht="12" customHeight="1" x14ac:dyDescent="0.3">
      <c r="A70" s="56">
        <v>65</v>
      </c>
      <c r="B70" s="60">
        <v>1135</v>
      </c>
      <c r="C70" s="56" t="s">
        <v>1816</v>
      </c>
      <c r="D70" s="56" t="s">
        <v>1735</v>
      </c>
      <c r="E70" s="56" t="s">
        <v>1832</v>
      </c>
      <c r="F70" s="56" t="s">
        <v>1711</v>
      </c>
      <c r="G70" s="56" t="s">
        <v>1670</v>
      </c>
      <c r="H70" s="56" t="s">
        <v>1840</v>
      </c>
      <c r="I70" s="56" t="s">
        <v>1567</v>
      </c>
      <c r="J70" s="56" t="s">
        <v>2023</v>
      </c>
      <c r="K70" s="61"/>
      <c r="L70" s="62">
        <f t="shared" si="2"/>
        <v>0</v>
      </c>
      <c r="M70" s="58"/>
      <c r="N70" s="58"/>
      <c r="O70" s="58"/>
      <c r="P70" s="58"/>
      <c r="Q70" s="58"/>
      <c r="R70" s="58"/>
      <c r="S70" s="58"/>
      <c r="T70" s="58"/>
      <c r="U70" s="56"/>
      <c r="V70" s="58"/>
      <c r="W70" s="63">
        <v>0</v>
      </c>
      <c r="X70" s="67" t="s">
        <v>1671</v>
      </c>
      <c r="Y70" s="58"/>
    </row>
    <row r="71" spans="1:25" ht="12" customHeight="1" x14ac:dyDescent="0.3">
      <c r="A71" s="56">
        <v>66</v>
      </c>
      <c r="B71" s="60">
        <v>1136</v>
      </c>
      <c r="C71" s="56" t="s">
        <v>1816</v>
      </c>
      <c r="D71" s="56" t="s">
        <v>1735</v>
      </c>
      <c r="E71" s="56" t="s">
        <v>1837</v>
      </c>
      <c r="F71" s="56" t="s">
        <v>1672</v>
      </c>
      <c r="G71" s="56" t="s">
        <v>1673</v>
      </c>
      <c r="H71" s="56" t="s">
        <v>1835</v>
      </c>
      <c r="I71" s="56" t="s">
        <v>1567</v>
      </c>
      <c r="J71" s="56" t="s">
        <v>1674</v>
      </c>
      <c r="K71" s="66">
        <v>1000000</v>
      </c>
      <c r="L71" s="62">
        <f t="shared" si="2"/>
        <v>0</v>
      </c>
      <c r="M71" s="58"/>
      <c r="N71" s="58"/>
      <c r="O71" s="58"/>
      <c r="P71" s="58"/>
      <c r="Q71" s="58"/>
      <c r="R71" s="58"/>
      <c r="S71" s="58"/>
      <c r="T71" s="58"/>
      <c r="U71" s="56"/>
      <c r="V71" s="58"/>
      <c r="W71" s="63">
        <v>0</v>
      </c>
      <c r="X71" s="67" t="s">
        <v>2227</v>
      </c>
      <c r="Y71" s="56"/>
    </row>
    <row r="72" spans="1:25" ht="12" customHeight="1" x14ac:dyDescent="0.3">
      <c r="A72" s="56">
        <v>67</v>
      </c>
      <c r="B72" s="60">
        <v>1137</v>
      </c>
      <c r="C72" s="56" t="s">
        <v>1816</v>
      </c>
      <c r="D72" s="56" t="s">
        <v>1735</v>
      </c>
      <c r="E72" s="56" t="s">
        <v>1837</v>
      </c>
      <c r="F72" s="56" t="s">
        <v>1672</v>
      </c>
      <c r="G72" s="56" t="s">
        <v>1675</v>
      </c>
      <c r="H72" s="56" t="s">
        <v>1835</v>
      </c>
      <c r="I72" s="56" t="s">
        <v>1567</v>
      </c>
      <c r="J72" s="56" t="s">
        <v>1674</v>
      </c>
      <c r="K72" s="66">
        <v>360000</v>
      </c>
      <c r="L72" s="62">
        <f t="shared" si="2"/>
        <v>0</v>
      </c>
      <c r="M72" s="58"/>
      <c r="N72" s="58"/>
      <c r="O72" s="58"/>
      <c r="P72" s="58"/>
      <c r="Q72" s="58"/>
      <c r="R72" s="58"/>
      <c r="S72" s="58"/>
      <c r="T72" s="58"/>
      <c r="U72" s="56"/>
      <c r="V72" s="58"/>
      <c r="W72" s="63">
        <v>0</v>
      </c>
      <c r="X72" s="67" t="s">
        <v>2227</v>
      </c>
      <c r="Y72" s="56"/>
    </row>
    <row r="73" spans="1:25" ht="12" customHeight="1" x14ac:dyDescent="0.3">
      <c r="A73" s="56">
        <v>68</v>
      </c>
      <c r="B73" s="60">
        <v>1138</v>
      </c>
      <c r="C73" s="56" t="s">
        <v>1816</v>
      </c>
      <c r="D73" s="56" t="s">
        <v>1735</v>
      </c>
      <c r="E73" s="56" t="s">
        <v>1676</v>
      </c>
      <c r="F73" s="56" t="s">
        <v>1672</v>
      </c>
      <c r="G73" s="56" t="s">
        <v>1677</v>
      </c>
      <c r="H73" s="56" t="s">
        <v>1835</v>
      </c>
      <c r="I73" s="56" t="s">
        <v>1567</v>
      </c>
      <c r="J73" s="56" t="s">
        <v>1674</v>
      </c>
      <c r="K73" s="66">
        <v>600000</v>
      </c>
      <c r="L73" s="62">
        <f t="shared" si="2"/>
        <v>0</v>
      </c>
      <c r="M73" s="58"/>
      <c r="N73" s="58"/>
      <c r="O73" s="58"/>
      <c r="P73" s="58"/>
      <c r="Q73" s="58"/>
      <c r="R73" s="58"/>
      <c r="S73" s="58"/>
      <c r="T73" s="58"/>
      <c r="U73" s="56"/>
      <c r="V73" s="58"/>
      <c r="W73" s="63">
        <v>0</v>
      </c>
      <c r="X73" s="67" t="s">
        <v>2227</v>
      </c>
      <c r="Y73" s="56"/>
    </row>
    <row r="74" spans="1:25" ht="12" customHeight="1" x14ac:dyDescent="0.3">
      <c r="A74" s="56">
        <v>69</v>
      </c>
      <c r="B74" s="60">
        <v>1139</v>
      </c>
      <c r="C74" s="56" t="s">
        <v>1816</v>
      </c>
      <c r="D74" s="56" t="s">
        <v>1735</v>
      </c>
      <c r="E74" s="56" t="s">
        <v>1678</v>
      </c>
      <c r="F74" s="56" t="s">
        <v>1679</v>
      </c>
      <c r="G74" s="56" t="s">
        <v>1680</v>
      </c>
      <c r="H74" s="56" t="s">
        <v>1820</v>
      </c>
      <c r="I74" s="56" t="s">
        <v>1567</v>
      </c>
      <c r="J74" s="56" t="s">
        <v>1674</v>
      </c>
      <c r="K74" s="66">
        <v>500000</v>
      </c>
      <c r="L74" s="62">
        <f t="shared" si="2"/>
        <v>0</v>
      </c>
      <c r="M74" s="58"/>
      <c r="N74" s="58"/>
      <c r="O74" s="58"/>
      <c r="P74" s="58"/>
      <c r="Q74" s="58"/>
      <c r="R74" s="58"/>
      <c r="S74" s="58"/>
      <c r="T74" s="58"/>
      <c r="U74" s="56"/>
      <c r="V74" s="58"/>
      <c r="W74" s="63">
        <v>0</v>
      </c>
      <c r="X74" s="67" t="s">
        <v>2227</v>
      </c>
      <c r="Y74" s="56"/>
    </row>
    <row r="75" spans="1:25" ht="12" customHeight="1" x14ac:dyDescent="0.3">
      <c r="A75" s="56">
        <v>70</v>
      </c>
      <c r="B75" s="60">
        <v>1140</v>
      </c>
      <c r="C75" s="56" t="s">
        <v>1816</v>
      </c>
      <c r="D75" s="56" t="s">
        <v>1817</v>
      </c>
      <c r="E75" s="56" t="s">
        <v>1681</v>
      </c>
      <c r="F75" s="56" t="s">
        <v>1681</v>
      </c>
      <c r="G75" s="56" t="s">
        <v>1682</v>
      </c>
      <c r="H75" s="56" t="s">
        <v>1820</v>
      </c>
      <c r="I75" s="56" t="s">
        <v>1567</v>
      </c>
      <c r="J75" s="56" t="s">
        <v>1674</v>
      </c>
      <c r="K75" s="66">
        <v>150000</v>
      </c>
      <c r="L75" s="62">
        <f t="shared" si="2"/>
        <v>0</v>
      </c>
      <c r="M75" s="58"/>
      <c r="N75" s="58"/>
      <c r="O75" s="58"/>
      <c r="P75" s="58"/>
      <c r="Q75" s="58"/>
      <c r="R75" s="58"/>
      <c r="S75" s="58"/>
      <c r="T75" s="58"/>
      <c r="U75" s="56"/>
      <c r="V75" s="58"/>
      <c r="W75" s="63">
        <v>0</v>
      </c>
      <c r="X75" s="67" t="s">
        <v>2227</v>
      </c>
      <c r="Y75" s="56"/>
    </row>
    <row r="76" spans="1:25" ht="12" customHeight="1" x14ac:dyDescent="0.3">
      <c r="A76" s="56">
        <v>71</v>
      </c>
      <c r="B76" s="60">
        <v>1141</v>
      </c>
      <c r="C76" s="56" t="s">
        <v>1816</v>
      </c>
      <c r="D76" s="56" t="s">
        <v>1817</v>
      </c>
      <c r="E76" s="56" t="s">
        <v>1681</v>
      </c>
      <c r="F76" s="56" t="s">
        <v>1681</v>
      </c>
      <c r="G76" s="56" t="s">
        <v>1683</v>
      </c>
      <c r="H76" s="56" t="s">
        <v>1820</v>
      </c>
      <c r="I76" s="56" t="s">
        <v>1567</v>
      </c>
      <c r="J76" s="56" t="s">
        <v>1674</v>
      </c>
      <c r="K76" s="66">
        <v>200000</v>
      </c>
      <c r="L76" s="62">
        <f t="shared" si="2"/>
        <v>0</v>
      </c>
      <c r="M76" s="58"/>
      <c r="N76" s="58"/>
      <c r="O76" s="58"/>
      <c r="P76" s="58"/>
      <c r="Q76" s="58"/>
      <c r="R76" s="58"/>
      <c r="S76" s="58"/>
      <c r="T76" s="58"/>
      <c r="U76" s="56"/>
      <c r="V76" s="58"/>
      <c r="W76" s="63">
        <v>0</v>
      </c>
      <c r="X76" s="67" t="s">
        <v>2227</v>
      </c>
      <c r="Y76" s="56"/>
    </row>
    <row r="77" spans="1:25" ht="12" customHeight="1" x14ac:dyDescent="0.3">
      <c r="A77" s="56">
        <v>72</v>
      </c>
      <c r="B77" s="60">
        <v>1142</v>
      </c>
      <c r="C77" s="56" t="s">
        <v>1816</v>
      </c>
      <c r="D77" s="56" t="s">
        <v>1817</v>
      </c>
      <c r="E77" s="56" t="s">
        <v>1849</v>
      </c>
      <c r="F77" s="56" t="s">
        <v>1684</v>
      </c>
      <c r="G77" s="56" t="s">
        <v>1685</v>
      </c>
      <c r="H77" s="56" t="s">
        <v>1820</v>
      </c>
      <c r="I77" s="56" t="s">
        <v>1567</v>
      </c>
      <c r="J77" s="56" t="s">
        <v>1674</v>
      </c>
      <c r="K77" s="66">
        <v>200000</v>
      </c>
      <c r="L77" s="62">
        <f t="shared" si="2"/>
        <v>0</v>
      </c>
      <c r="M77" s="58"/>
      <c r="N77" s="58"/>
      <c r="O77" s="58"/>
      <c r="P77" s="58"/>
      <c r="Q77" s="58"/>
      <c r="R77" s="58"/>
      <c r="S77" s="58"/>
      <c r="T77" s="58"/>
      <c r="U77" s="56"/>
      <c r="V77" s="58"/>
      <c r="W77" s="63">
        <v>0</v>
      </c>
      <c r="X77" s="67" t="s">
        <v>2227</v>
      </c>
      <c r="Y77" s="56"/>
    </row>
    <row r="78" spans="1:25" ht="12" customHeight="1" x14ac:dyDescent="0.3">
      <c r="A78" s="56">
        <v>73</v>
      </c>
      <c r="B78" s="60">
        <v>1143</v>
      </c>
      <c r="C78" s="56" t="s">
        <v>1816</v>
      </c>
      <c r="D78" s="56" t="s">
        <v>1817</v>
      </c>
      <c r="E78" s="56" t="s">
        <v>1849</v>
      </c>
      <c r="F78" s="56" t="s">
        <v>1684</v>
      </c>
      <c r="G78" s="56" t="s">
        <v>1686</v>
      </c>
      <c r="H78" s="56" t="s">
        <v>1854</v>
      </c>
      <c r="I78" s="56" t="s">
        <v>1567</v>
      </c>
      <c r="J78" s="56" t="s">
        <v>1674</v>
      </c>
      <c r="K78" s="66">
        <v>80000</v>
      </c>
      <c r="L78" s="62">
        <f t="shared" si="2"/>
        <v>0</v>
      </c>
      <c r="M78" s="58"/>
      <c r="N78" s="58"/>
      <c r="O78" s="58"/>
      <c r="P78" s="58"/>
      <c r="Q78" s="58"/>
      <c r="R78" s="58"/>
      <c r="S78" s="58"/>
      <c r="T78" s="58"/>
      <c r="U78" s="56"/>
      <c r="V78" s="58"/>
      <c r="W78" s="63">
        <v>0</v>
      </c>
      <c r="X78" s="67" t="s">
        <v>2227</v>
      </c>
      <c r="Y78" s="56"/>
    </row>
    <row r="79" spans="1:25" ht="12" customHeight="1" x14ac:dyDescent="0.3">
      <c r="A79" s="56">
        <v>74</v>
      </c>
      <c r="B79" s="60">
        <v>1144</v>
      </c>
      <c r="C79" s="56" t="s">
        <v>1816</v>
      </c>
      <c r="D79" s="56" t="s">
        <v>1735</v>
      </c>
      <c r="E79" s="56" t="s">
        <v>1832</v>
      </c>
      <c r="F79" s="56" t="s">
        <v>1711</v>
      </c>
      <c r="G79" s="56" t="s">
        <v>2085</v>
      </c>
      <c r="H79" s="56" t="s">
        <v>1840</v>
      </c>
      <c r="I79" s="56" t="s">
        <v>2086</v>
      </c>
      <c r="J79" s="56" t="s">
        <v>2087</v>
      </c>
      <c r="K79" s="61"/>
      <c r="L79" s="62">
        <f t="shared" ref="L79:L102" si="3">K79*W79</f>
        <v>0</v>
      </c>
      <c r="M79" s="58"/>
      <c r="N79" s="58"/>
      <c r="O79" s="58"/>
      <c r="P79" s="58"/>
      <c r="Q79" s="58"/>
      <c r="R79" s="58"/>
      <c r="S79" s="58"/>
      <c r="T79" s="58"/>
      <c r="U79" s="56"/>
      <c r="V79" s="58"/>
      <c r="W79" s="63">
        <v>0</v>
      </c>
      <c r="X79" s="67" t="s">
        <v>1671</v>
      </c>
      <c r="Y79" s="56"/>
    </row>
    <row r="80" spans="1:25" ht="12" customHeight="1" x14ac:dyDescent="0.3">
      <c r="A80" s="56">
        <v>75</v>
      </c>
      <c r="B80" s="60">
        <v>1145</v>
      </c>
      <c r="C80" s="56" t="s">
        <v>1816</v>
      </c>
      <c r="D80" s="56" t="s">
        <v>1735</v>
      </c>
      <c r="E80" s="56" t="s">
        <v>1832</v>
      </c>
      <c r="F80" s="56" t="s">
        <v>1711</v>
      </c>
      <c r="G80" s="56" t="s">
        <v>2088</v>
      </c>
      <c r="H80" s="56" t="s">
        <v>1840</v>
      </c>
      <c r="I80" s="56" t="s">
        <v>2086</v>
      </c>
      <c r="J80" s="56" t="s">
        <v>2087</v>
      </c>
      <c r="K80" s="61"/>
      <c r="L80" s="62">
        <f t="shared" si="3"/>
        <v>0</v>
      </c>
      <c r="M80" s="58"/>
      <c r="N80" s="58"/>
      <c r="O80" s="58"/>
      <c r="P80" s="58"/>
      <c r="Q80" s="58"/>
      <c r="R80" s="58"/>
      <c r="S80" s="58"/>
      <c r="T80" s="58"/>
      <c r="U80" s="56"/>
      <c r="V80" s="58"/>
      <c r="W80" s="63">
        <v>0</v>
      </c>
      <c r="X80" s="67" t="s">
        <v>1671</v>
      </c>
      <c r="Y80" s="58"/>
    </row>
    <row r="81" spans="1:25" ht="12" customHeight="1" x14ac:dyDescent="0.3">
      <c r="A81" s="56">
        <v>76</v>
      </c>
      <c r="B81" s="60">
        <v>1146</v>
      </c>
      <c r="C81" s="56" t="s">
        <v>1816</v>
      </c>
      <c r="D81" s="56" t="s">
        <v>1735</v>
      </c>
      <c r="E81" s="56" t="s">
        <v>1849</v>
      </c>
      <c r="F81" s="56" t="s">
        <v>1711</v>
      </c>
      <c r="G81" s="56" t="s">
        <v>2089</v>
      </c>
      <c r="H81" s="56" t="s">
        <v>1840</v>
      </c>
      <c r="I81" s="56" t="s">
        <v>2086</v>
      </c>
      <c r="J81" s="56" t="s">
        <v>2087</v>
      </c>
      <c r="K81" s="61"/>
      <c r="L81" s="62">
        <f t="shared" si="3"/>
        <v>0</v>
      </c>
      <c r="M81" s="58"/>
      <c r="N81" s="58"/>
      <c r="O81" s="58"/>
      <c r="P81" s="58"/>
      <c r="Q81" s="58"/>
      <c r="R81" s="58"/>
      <c r="S81" s="58"/>
      <c r="T81" s="58"/>
      <c r="U81" s="56"/>
      <c r="V81" s="58"/>
      <c r="W81" s="63">
        <v>0</v>
      </c>
      <c r="X81" s="67" t="s">
        <v>1671</v>
      </c>
      <c r="Y81" s="58"/>
    </row>
    <row r="82" spans="1:25" ht="12" customHeight="1" x14ac:dyDescent="0.3">
      <c r="A82" s="56">
        <v>77</v>
      </c>
      <c r="B82" s="60">
        <v>1147</v>
      </c>
      <c r="C82" s="56" t="s">
        <v>1816</v>
      </c>
      <c r="D82" s="56" t="s">
        <v>1735</v>
      </c>
      <c r="E82" s="56" t="s">
        <v>2090</v>
      </c>
      <c r="F82" s="56" t="s">
        <v>1711</v>
      </c>
      <c r="G82" s="56" t="s">
        <v>2091</v>
      </c>
      <c r="H82" s="56" t="s">
        <v>1840</v>
      </c>
      <c r="I82" s="56" t="s">
        <v>2086</v>
      </c>
      <c r="J82" s="56" t="s">
        <v>2087</v>
      </c>
      <c r="K82" s="61"/>
      <c r="L82" s="62">
        <f t="shared" si="3"/>
        <v>0</v>
      </c>
      <c r="M82" s="58"/>
      <c r="N82" s="58"/>
      <c r="O82" s="58"/>
      <c r="P82" s="58"/>
      <c r="Q82" s="58"/>
      <c r="R82" s="58"/>
      <c r="S82" s="58"/>
      <c r="T82" s="58"/>
      <c r="U82" s="56"/>
      <c r="V82" s="58"/>
      <c r="W82" s="63">
        <v>0</v>
      </c>
      <c r="X82" s="67" t="s">
        <v>1671</v>
      </c>
      <c r="Y82" s="56" t="s">
        <v>1836</v>
      </c>
    </row>
    <row r="83" spans="1:25" ht="12" customHeight="1" x14ac:dyDescent="0.3">
      <c r="A83" s="56">
        <v>78</v>
      </c>
      <c r="B83" s="60">
        <v>1148</v>
      </c>
      <c r="C83" s="56" t="s">
        <v>1816</v>
      </c>
      <c r="D83" s="56" t="s">
        <v>1735</v>
      </c>
      <c r="E83" s="56" t="s">
        <v>2092</v>
      </c>
      <c r="F83" s="56" t="s">
        <v>1711</v>
      </c>
      <c r="G83" s="56" t="s">
        <v>2093</v>
      </c>
      <c r="H83" s="56" t="s">
        <v>1840</v>
      </c>
      <c r="I83" s="56" t="s">
        <v>2086</v>
      </c>
      <c r="J83" s="56" t="s">
        <v>2087</v>
      </c>
      <c r="K83" s="61"/>
      <c r="L83" s="62">
        <f t="shared" si="3"/>
        <v>0</v>
      </c>
      <c r="M83" s="58"/>
      <c r="N83" s="58"/>
      <c r="O83" s="58"/>
      <c r="P83" s="58"/>
      <c r="Q83" s="58"/>
      <c r="R83" s="58"/>
      <c r="S83" s="58"/>
      <c r="T83" s="58"/>
      <c r="U83" s="56"/>
      <c r="V83" s="58"/>
      <c r="W83" s="63">
        <v>0</v>
      </c>
      <c r="X83" s="67" t="s">
        <v>1671</v>
      </c>
      <c r="Y83" s="56" t="s">
        <v>2094</v>
      </c>
    </row>
    <row r="84" spans="1:25" ht="12" customHeight="1" x14ac:dyDescent="0.3">
      <c r="A84" s="56">
        <v>79</v>
      </c>
      <c r="B84" s="60">
        <v>1149</v>
      </c>
      <c r="C84" s="56" t="s">
        <v>1816</v>
      </c>
      <c r="D84" s="56" t="s">
        <v>1735</v>
      </c>
      <c r="E84" s="56" t="s">
        <v>2090</v>
      </c>
      <c r="F84" s="56" t="s">
        <v>2028</v>
      </c>
      <c r="G84" s="56" t="s">
        <v>2095</v>
      </c>
      <c r="H84" s="56" t="s">
        <v>1840</v>
      </c>
      <c r="I84" s="56" t="s">
        <v>2086</v>
      </c>
      <c r="J84" s="56" t="s">
        <v>2087</v>
      </c>
      <c r="K84" s="61"/>
      <c r="L84" s="62">
        <f t="shared" si="3"/>
        <v>0</v>
      </c>
      <c r="M84" s="58"/>
      <c r="N84" s="58"/>
      <c r="O84" s="58"/>
      <c r="P84" s="58"/>
      <c r="Q84" s="58"/>
      <c r="R84" s="58"/>
      <c r="S84" s="58"/>
      <c r="T84" s="58"/>
      <c r="U84" s="56"/>
      <c r="V84" s="58"/>
      <c r="W84" s="63">
        <v>0</v>
      </c>
      <c r="X84" s="67" t="s">
        <v>2269</v>
      </c>
      <c r="Y84" s="56" t="s">
        <v>2096</v>
      </c>
    </row>
    <row r="85" spans="1:25" ht="12" customHeight="1" x14ac:dyDescent="0.3">
      <c r="A85" s="56">
        <v>80</v>
      </c>
      <c r="B85" s="60">
        <v>1150</v>
      </c>
      <c r="C85" s="56" t="s">
        <v>1816</v>
      </c>
      <c r="D85" s="56" t="s">
        <v>1735</v>
      </c>
      <c r="E85" s="56" t="s">
        <v>2092</v>
      </c>
      <c r="F85" s="56" t="s">
        <v>1711</v>
      </c>
      <c r="G85" s="56" t="s">
        <v>2097</v>
      </c>
      <c r="H85" s="56" t="s">
        <v>1835</v>
      </c>
      <c r="I85" s="56" t="s">
        <v>2086</v>
      </c>
      <c r="J85" s="56" t="s">
        <v>2087</v>
      </c>
      <c r="K85" s="61"/>
      <c r="L85" s="62">
        <f t="shared" si="3"/>
        <v>0</v>
      </c>
      <c r="M85" s="58"/>
      <c r="N85" s="58"/>
      <c r="O85" s="58"/>
      <c r="P85" s="58"/>
      <c r="Q85" s="58"/>
      <c r="R85" s="58"/>
      <c r="S85" s="58"/>
      <c r="T85" s="58"/>
      <c r="U85" s="56" t="s">
        <v>2098</v>
      </c>
      <c r="V85" s="58"/>
      <c r="W85" s="63">
        <v>0</v>
      </c>
      <c r="X85" s="64"/>
      <c r="Y85" s="58"/>
    </row>
    <row r="86" spans="1:25" ht="12" customHeight="1" x14ac:dyDescent="0.3">
      <c r="A86" s="56">
        <v>81</v>
      </c>
      <c r="B86" s="60">
        <v>1151</v>
      </c>
      <c r="C86" s="56" t="s">
        <v>1816</v>
      </c>
      <c r="D86" s="56" t="s">
        <v>1735</v>
      </c>
      <c r="E86" s="56" t="s">
        <v>1874</v>
      </c>
      <c r="F86" s="56" t="s">
        <v>2099</v>
      </c>
      <c r="G86" s="56" t="s">
        <v>1719</v>
      </c>
      <c r="H86" s="56" t="s">
        <v>1840</v>
      </c>
      <c r="I86" s="56" t="s">
        <v>1795</v>
      </c>
      <c r="J86" s="56" t="s">
        <v>1720</v>
      </c>
      <c r="K86" s="66">
        <v>500000</v>
      </c>
      <c r="L86" s="62">
        <f t="shared" si="3"/>
        <v>0</v>
      </c>
      <c r="M86" s="58"/>
      <c r="N86" s="58"/>
      <c r="O86" s="58"/>
      <c r="P86" s="58"/>
      <c r="Q86" s="58"/>
      <c r="R86" s="58"/>
      <c r="S86" s="58"/>
      <c r="T86" s="58"/>
      <c r="U86" s="58"/>
      <c r="V86" s="58"/>
      <c r="W86" s="63">
        <v>0</v>
      </c>
      <c r="X86" s="67" t="s">
        <v>1721</v>
      </c>
      <c r="Y86" s="56"/>
    </row>
    <row r="87" spans="1:25" ht="12" customHeight="1" x14ac:dyDescent="0.3">
      <c r="A87" s="56">
        <v>82</v>
      </c>
      <c r="B87" s="60">
        <v>1152</v>
      </c>
      <c r="C87" s="56" t="s">
        <v>1816</v>
      </c>
      <c r="D87" s="56" t="s">
        <v>1735</v>
      </c>
      <c r="E87" s="56" t="s">
        <v>1874</v>
      </c>
      <c r="F87" s="56" t="s">
        <v>2099</v>
      </c>
      <c r="G87" s="56" t="s">
        <v>1722</v>
      </c>
      <c r="H87" s="56" t="s">
        <v>1840</v>
      </c>
      <c r="I87" s="56" t="s">
        <v>1616</v>
      </c>
      <c r="J87" s="56" t="s">
        <v>2020</v>
      </c>
      <c r="K87" s="61"/>
      <c r="L87" s="62">
        <f t="shared" si="3"/>
        <v>0</v>
      </c>
      <c r="M87" s="58"/>
      <c r="N87" s="58"/>
      <c r="O87" s="58"/>
      <c r="P87" s="58"/>
      <c r="Q87" s="58"/>
      <c r="R87" s="58"/>
      <c r="S87" s="58"/>
      <c r="T87" s="58"/>
      <c r="U87" s="56"/>
      <c r="V87" s="58"/>
      <c r="W87" s="63">
        <v>0</v>
      </c>
      <c r="X87" s="67" t="s">
        <v>1721</v>
      </c>
      <c r="Y87" s="56"/>
    </row>
    <row r="88" spans="1:25" ht="12" customHeight="1" x14ac:dyDescent="0.3">
      <c r="A88" s="56">
        <v>83</v>
      </c>
      <c r="B88" s="60">
        <v>1153</v>
      </c>
      <c r="C88" s="56" t="s">
        <v>1816</v>
      </c>
      <c r="D88" s="56" t="s">
        <v>1735</v>
      </c>
      <c r="E88" s="56" t="s">
        <v>1870</v>
      </c>
      <c r="F88" s="56" t="s">
        <v>2099</v>
      </c>
      <c r="G88" s="56" t="s">
        <v>1723</v>
      </c>
      <c r="H88" s="56" t="s">
        <v>1820</v>
      </c>
      <c r="I88" s="56" t="s">
        <v>1616</v>
      </c>
      <c r="J88" s="56" t="s">
        <v>2020</v>
      </c>
      <c r="K88" s="61"/>
      <c r="L88" s="62">
        <f t="shared" si="3"/>
        <v>0</v>
      </c>
      <c r="M88" s="58"/>
      <c r="N88" s="58"/>
      <c r="O88" s="58"/>
      <c r="P88" s="58"/>
      <c r="Q88" s="58"/>
      <c r="R88" s="58"/>
      <c r="S88" s="58"/>
      <c r="T88" s="58"/>
      <c r="U88" s="56"/>
      <c r="V88" s="58"/>
      <c r="W88" s="63">
        <v>0</v>
      </c>
      <c r="X88" s="67" t="s">
        <v>1906</v>
      </c>
      <c r="Y88" s="56"/>
    </row>
    <row r="89" spans="1:25" ht="12" customHeight="1" x14ac:dyDescent="0.3">
      <c r="A89" s="56">
        <v>84</v>
      </c>
      <c r="B89" s="60">
        <v>1154</v>
      </c>
      <c r="C89" s="56" t="s">
        <v>1816</v>
      </c>
      <c r="D89" s="56" t="s">
        <v>1735</v>
      </c>
      <c r="E89" s="56" t="s">
        <v>1849</v>
      </c>
      <c r="F89" s="56" t="s">
        <v>2099</v>
      </c>
      <c r="G89" s="56" t="s">
        <v>1724</v>
      </c>
      <c r="H89" s="56" t="s">
        <v>1854</v>
      </c>
      <c r="I89" s="56" t="s">
        <v>1616</v>
      </c>
      <c r="J89" s="56" t="s">
        <v>2020</v>
      </c>
      <c r="K89" s="61"/>
      <c r="L89" s="62">
        <f t="shared" si="3"/>
        <v>0</v>
      </c>
      <c r="M89" s="58"/>
      <c r="N89" s="58"/>
      <c r="O89" s="58"/>
      <c r="P89" s="58"/>
      <c r="Q89" s="58"/>
      <c r="R89" s="58"/>
      <c r="S89" s="58"/>
      <c r="T89" s="58"/>
      <c r="U89" s="56"/>
      <c r="V89" s="58"/>
      <c r="W89" s="63">
        <v>0</v>
      </c>
      <c r="X89" s="64" t="s">
        <v>1865</v>
      </c>
      <c r="Y89" s="58"/>
    </row>
    <row r="90" spans="1:25" ht="12" customHeight="1" x14ac:dyDescent="0.3">
      <c r="A90" s="56">
        <v>85</v>
      </c>
      <c r="B90" s="60">
        <v>1155</v>
      </c>
      <c r="C90" s="56" t="s">
        <v>1816</v>
      </c>
      <c r="D90" s="56" t="s">
        <v>1817</v>
      </c>
      <c r="E90" s="56" t="s">
        <v>1849</v>
      </c>
      <c r="F90" s="56" t="s">
        <v>1725</v>
      </c>
      <c r="G90" s="56" t="s">
        <v>2137</v>
      </c>
      <c r="H90" s="56" t="s">
        <v>1820</v>
      </c>
      <c r="I90" s="56" t="s">
        <v>2138</v>
      </c>
      <c r="J90" s="56" t="s">
        <v>2139</v>
      </c>
      <c r="K90" s="61"/>
      <c r="L90" s="62">
        <f t="shared" si="3"/>
        <v>0</v>
      </c>
      <c r="M90" s="58"/>
      <c r="N90" s="58"/>
      <c r="O90" s="58"/>
      <c r="P90" s="58"/>
      <c r="Q90" s="58"/>
      <c r="R90" s="58"/>
      <c r="S90" s="58"/>
      <c r="T90" s="58"/>
      <c r="U90" s="56"/>
      <c r="V90" s="58"/>
      <c r="W90" s="63">
        <v>0</v>
      </c>
      <c r="X90" s="67" t="s">
        <v>1856</v>
      </c>
      <c r="Y90" s="58" t="s">
        <v>2140</v>
      </c>
    </row>
    <row r="91" spans="1:25" ht="12" customHeight="1" x14ac:dyDescent="0.3">
      <c r="A91" s="56">
        <v>86</v>
      </c>
      <c r="B91" s="60">
        <v>1156</v>
      </c>
      <c r="C91" s="69" t="s">
        <v>1816</v>
      </c>
      <c r="D91" s="56" t="s">
        <v>1766</v>
      </c>
      <c r="E91" s="56" t="s">
        <v>1805</v>
      </c>
      <c r="F91" s="56" t="s">
        <v>1768</v>
      </c>
      <c r="G91" s="56" t="s">
        <v>1460</v>
      </c>
      <c r="H91" s="56" t="s">
        <v>2144</v>
      </c>
      <c r="I91" s="56" t="s">
        <v>1795</v>
      </c>
      <c r="J91" s="56" t="s">
        <v>2182</v>
      </c>
      <c r="K91" s="66">
        <v>10000</v>
      </c>
      <c r="L91" s="62">
        <f t="shared" si="3"/>
        <v>0</v>
      </c>
      <c r="M91" s="58"/>
      <c r="N91" s="58"/>
      <c r="O91" s="58"/>
      <c r="P91" s="58"/>
      <c r="Q91" s="58"/>
      <c r="R91" s="58"/>
      <c r="S91" s="58"/>
      <c r="T91" s="58"/>
      <c r="U91" s="56"/>
      <c r="V91" s="56"/>
      <c r="W91" s="63">
        <v>0</v>
      </c>
      <c r="X91" s="64"/>
      <c r="Y91" s="58" t="s">
        <v>2094</v>
      </c>
    </row>
    <row r="92" spans="1:25" ht="12" customHeight="1" x14ac:dyDescent="0.3">
      <c r="A92" s="56">
        <v>87</v>
      </c>
      <c r="B92" s="60">
        <v>1157</v>
      </c>
      <c r="C92" s="69" t="s">
        <v>1816</v>
      </c>
      <c r="D92" s="56"/>
      <c r="E92" s="72" t="s">
        <v>1403</v>
      </c>
      <c r="F92" s="56" t="s">
        <v>1404</v>
      </c>
      <c r="G92" s="56" t="s">
        <v>1405</v>
      </c>
      <c r="H92" s="56" t="s">
        <v>1835</v>
      </c>
      <c r="I92" s="56" t="s">
        <v>1795</v>
      </c>
      <c r="J92" s="56" t="s">
        <v>2182</v>
      </c>
      <c r="K92" s="66">
        <v>50000</v>
      </c>
      <c r="L92" s="62">
        <f t="shared" si="3"/>
        <v>0</v>
      </c>
      <c r="M92" s="58"/>
      <c r="N92" s="58"/>
      <c r="O92" s="58"/>
      <c r="P92" s="58"/>
      <c r="Q92" s="58"/>
      <c r="R92" s="58"/>
      <c r="S92" s="58"/>
      <c r="T92" s="58"/>
      <c r="U92" s="56"/>
      <c r="V92" s="56"/>
      <c r="W92" s="63">
        <v>0</v>
      </c>
      <c r="X92" s="64"/>
      <c r="Y92" s="58" t="s">
        <v>2094</v>
      </c>
    </row>
    <row r="93" spans="1:25" ht="12" customHeight="1" x14ac:dyDescent="0.3">
      <c r="A93" s="56">
        <v>88</v>
      </c>
      <c r="B93" s="60">
        <v>1158</v>
      </c>
      <c r="C93" s="56" t="s">
        <v>2117</v>
      </c>
      <c r="D93" s="56" t="s">
        <v>990</v>
      </c>
      <c r="E93" s="56" t="s">
        <v>1004</v>
      </c>
      <c r="F93" s="56" t="s">
        <v>1005</v>
      </c>
      <c r="G93" s="56" t="s">
        <v>1006</v>
      </c>
      <c r="H93" s="56" t="s">
        <v>1830</v>
      </c>
      <c r="I93" s="56" t="s">
        <v>1007</v>
      </c>
      <c r="J93" s="56" t="s">
        <v>1796</v>
      </c>
      <c r="K93" s="83">
        <v>0</v>
      </c>
      <c r="L93" s="62">
        <f t="shared" si="3"/>
        <v>0</v>
      </c>
      <c r="M93" s="56" t="s">
        <v>1000</v>
      </c>
      <c r="N93" s="56"/>
      <c r="O93" s="56"/>
      <c r="P93" s="56"/>
      <c r="Q93" s="56"/>
      <c r="R93" s="56"/>
      <c r="S93" s="56"/>
      <c r="T93" s="56"/>
      <c r="U93" s="56"/>
      <c r="V93" s="56"/>
      <c r="W93" s="63">
        <v>0</v>
      </c>
      <c r="X93" s="64"/>
      <c r="Y93" s="58" t="s">
        <v>2094</v>
      </c>
    </row>
    <row r="94" spans="1:25" ht="12" customHeight="1" x14ac:dyDescent="0.3">
      <c r="A94" s="56">
        <v>89</v>
      </c>
      <c r="B94" s="60">
        <v>1159</v>
      </c>
      <c r="C94" s="56" t="s">
        <v>1582</v>
      </c>
      <c r="D94" s="56" t="s">
        <v>1935</v>
      </c>
      <c r="E94" s="56" t="s">
        <v>633</v>
      </c>
      <c r="F94" s="56" t="s">
        <v>634</v>
      </c>
      <c r="G94" s="56" t="s">
        <v>1937</v>
      </c>
      <c r="H94" s="56" t="s">
        <v>1854</v>
      </c>
      <c r="I94" s="56" t="s">
        <v>2218</v>
      </c>
      <c r="J94" s="56" t="s">
        <v>1586</v>
      </c>
      <c r="K94" s="83"/>
      <c r="L94" s="62">
        <f t="shared" si="3"/>
        <v>0</v>
      </c>
      <c r="M94" s="56"/>
      <c r="N94" s="56"/>
      <c r="O94" s="56"/>
      <c r="P94" s="56"/>
      <c r="Q94" s="56"/>
      <c r="R94" s="56"/>
      <c r="S94" s="56"/>
      <c r="T94" s="56"/>
      <c r="U94" s="56" t="s">
        <v>2188</v>
      </c>
      <c r="V94" s="56"/>
      <c r="W94" s="63">
        <v>0</v>
      </c>
      <c r="X94" s="64"/>
      <c r="Y94" s="58" t="s">
        <v>2094</v>
      </c>
    </row>
    <row r="95" spans="1:25" ht="12" customHeight="1" x14ac:dyDescent="0.3">
      <c r="A95" s="56">
        <v>90</v>
      </c>
      <c r="B95" s="60">
        <v>1160</v>
      </c>
      <c r="C95" s="56" t="s">
        <v>1582</v>
      </c>
      <c r="D95" s="56" t="s">
        <v>1935</v>
      </c>
      <c r="E95" s="56" t="s">
        <v>633</v>
      </c>
      <c r="F95" s="56" t="s">
        <v>636</v>
      </c>
      <c r="G95" s="56" t="s">
        <v>637</v>
      </c>
      <c r="H95" s="56" t="s">
        <v>1854</v>
      </c>
      <c r="I95" s="56" t="s">
        <v>2218</v>
      </c>
      <c r="J95" s="56" t="s">
        <v>1586</v>
      </c>
      <c r="K95" s="83"/>
      <c r="L95" s="62">
        <f t="shared" si="3"/>
        <v>0</v>
      </c>
      <c r="M95" s="56"/>
      <c r="N95" s="56"/>
      <c r="O95" s="56"/>
      <c r="P95" s="56"/>
      <c r="Q95" s="56"/>
      <c r="R95" s="56"/>
      <c r="S95" s="56"/>
      <c r="T95" s="56"/>
      <c r="U95" s="56" t="s">
        <v>2188</v>
      </c>
      <c r="V95" s="56"/>
      <c r="W95" s="63">
        <v>0</v>
      </c>
      <c r="X95" s="64"/>
      <c r="Y95" s="58" t="s">
        <v>2094</v>
      </c>
    </row>
    <row r="96" spans="1:25" ht="12" customHeight="1" x14ac:dyDescent="0.3">
      <c r="A96" s="56">
        <v>91</v>
      </c>
      <c r="B96" s="60">
        <v>1161</v>
      </c>
      <c r="C96" s="56" t="s">
        <v>1582</v>
      </c>
      <c r="D96" s="56" t="s">
        <v>1590</v>
      </c>
      <c r="E96" s="56" t="s">
        <v>633</v>
      </c>
      <c r="F96" s="56" t="s">
        <v>636</v>
      </c>
      <c r="G96" s="56" t="s">
        <v>1600</v>
      </c>
      <c r="H96" s="56" t="s">
        <v>1854</v>
      </c>
      <c r="I96" s="56" t="s">
        <v>2218</v>
      </c>
      <c r="J96" s="56" t="s">
        <v>1586</v>
      </c>
      <c r="K96" s="83"/>
      <c r="L96" s="62">
        <f t="shared" si="3"/>
        <v>0</v>
      </c>
      <c r="M96" s="56"/>
      <c r="N96" s="56"/>
      <c r="O96" s="56"/>
      <c r="P96" s="56"/>
      <c r="Q96" s="56"/>
      <c r="R96" s="56"/>
      <c r="S96" s="56"/>
      <c r="T96" s="56"/>
      <c r="U96" s="56" t="s">
        <v>2188</v>
      </c>
      <c r="V96" s="56"/>
      <c r="W96" s="63">
        <v>0</v>
      </c>
      <c r="X96" s="64"/>
      <c r="Y96" s="58" t="s">
        <v>2094</v>
      </c>
    </row>
    <row r="97" spans="1:25" ht="12" customHeight="1" x14ac:dyDescent="0.3">
      <c r="A97" s="56">
        <v>92</v>
      </c>
      <c r="B97" s="60">
        <v>1162</v>
      </c>
      <c r="C97" s="56" t="s">
        <v>1582</v>
      </c>
      <c r="D97" s="56" t="s">
        <v>1590</v>
      </c>
      <c r="E97" s="56" t="s">
        <v>633</v>
      </c>
      <c r="F97" s="56" t="s">
        <v>633</v>
      </c>
      <c r="G97" s="56" t="s">
        <v>1600</v>
      </c>
      <c r="H97" s="56" t="s">
        <v>1830</v>
      </c>
      <c r="I97" s="56" t="s">
        <v>2218</v>
      </c>
      <c r="J97" s="56"/>
      <c r="K97" s="83"/>
      <c r="L97" s="62">
        <f t="shared" si="3"/>
        <v>0</v>
      </c>
      <c r="M97" s="56"/>
      <c r="N97" s="56"/>
      <c r="O97" s="56"/>
      <c r="P97" s="56"/>
      <c r="Q97" s="56"/>
      <c r="R97" s="56"/>
      <c r="S97" s="56"/>
      <c r="T97" s="56"/>
      <c r="U97" s="86" t="s">
        <v>2188</v>
      </c>
      <c r="V97" s="56"/>
      <c r="W97" s="63">
        <v>0</v>
      </c>
      <c r="X97" s="64"/>
      <c r="Y97" s="58" t="s">
        <v>2094</v>
      </c>
    </row>
    <row r="98" spans="1:25" ht="12" customHeight="1" x14ac:dyDescent="0.3">
      <c r="A98" s="56">
        <v>93</v>
      </c>
      <c r="B98" s="60">
        <v>1163</v>
      </c>
      <c r="C98" s="56" t="s">
        <v>1582</v>
      </c>
      <c r="D98" s="56" t="s">
        <v>1590</v>
      </c>
      <c r="E98" s="56" t="s">
        <v>1231</v>
      </c>
      <c r="F98" s="56" t="s">
        <v>1231</v>
      </c>
      <c r="G98" s="56" t="s">
        <v>1927</v>
      </c>
      <c r="H98" s="56" t="s">
        <v>1830</v>
      </c>
      <c r="I98" s="56" t="s">
        <v>2218</v>
      </c>
      <c r="J98" s="56"/>
      <c r="K98" s="83"/>
      <c r="L98" s="62">
        <f t="shared" si="3"/>
        <v>0</v>
      </c>
      <c r="M98" s="56"/>
      <c r="N98" s="56"/>
      <c r="O98" s="56"/>
      <c r="P98" s="56"/>
      <c r="Q98" s="56"/>
      <c r="R98" s="56"/>
      <c r="S98" s="56"/>
      <c r="T98" s="56"/>
      <c r="U98" s="86" t="s">
        <v>2188</v>
      </c>
      <c r="V98" s="56"/>
      <c r="W98" s="63">
        <v>0</v>
      </c>
      <c r="X98" s="64"/>
      <c r="Y98" s="58" t="s">
        <v>2094</v>
      </c>
    </row>
    <row r="99" spans="1:25" ht="12" customHeight="1" x14ac:dyDescent="0.3">
      <c r="A99" s="56">
        <v>94</v>
      </c>
      <c r="B99" s="60">
        <v>1164</v>
      </c>
      <c r="C99" s="56" t="s">
        <v>1582</v>
      </c>
      <c r="D99" s="56" t="s">
        <v>1590</v>
      </c>
      <c r="E99" s="56" t="s">
        <v>1231</v>
      </c>
      <c r="F99" s="56" t="s">
        <v>1231</v>
      </c>
      <c r="G99" s="56" t="s">
        <v>1928</v>
      </c>
      <c r="H99" s="56" t="s">
        <v>1830</v>
      </c>
      <c r="I99" s="56" t="s">
        <v>2218</v>
      </c>
      <c r="J99" s="56"/>
      <c r="K99" s="83"/>
      <c r="L99" s="62">
        <f t="shared" si="3"/>
        <v>0</v>
      </c>
      <c r="M99" s="56"/>
      <c r="N99" s="56"/>
      <c r="O99" s="56"/>
      <c r="P99" s="56"/>
      <c r="Q99" s="56"/>
      <c r="R99" s="56"/>
      <c r="S99" s="56"/>
      <c r="T99" s="56"/>
      <c r="U99" s="86" t="s">
        <v>2188</v>
      </c>
      <c r="V99" s="56"/>
      <c r="W99" s="63">
        <v>0</v>
      </c>
      <c r="X99" s="64"/>
      <c r="Y99" s="58" t="s">
        <v>2094</v>
      </c>
    </row>
    <row r="100" spans="1:25" ht="12" customHeight="1" x14ac:dyDescent="0.3">
      <c r="A100" s="56">
        <v>95</v>
      </c>
      <c r="B100" s="60">
        <v>1165</v>
      </c>
      <c r="C100" s="56" t="s">
        <v>1582</v>
      </c>
      <c r="D100" s="56" t="s">
        <v>1929</v>
      </c>
      <c r="E100" s="56" t="s">
        <v>1597</v>
      </c>
      <c r="F100" s="56" t="s">
        <v>1597</v>
      </c>
      <c r="G100" s="56" t="s">
        <v>1930</v>
      </c>
      <c r="H100" s="56" t="s">
        <v>1854</v>
      </c>
      <c r="I100" s="56" t="s">
        <v>2218</v>
      </c>
      <c r="J100" s="56"/>
      <c r="K100" s="83"/>
      <c r="L100" s="62">
        <f t="shared" si="3"/>
        <v>0</v>
      </c>
      <c r="M100" s="56"/>
      <c r="N100" s="56"/>
      <c r="O100" s="56"/>
      <c r="P100" s="56"/>
      <c r="Q100" s="56"/>
      <c r="R100" s="56"/>
      <c r="S100" s="56"/>
      <c r="T100" s="56"/>
      <c r="U100" s="86" t="s">
        <v>2188</v>
      </c>
      <c r="V100" s="56"/>
      <c r="W100" s="63">
        <v>0</v>
      </c>
      <c r="X100" s="64"/>
      <c r="Y100" s="58" t="s">
        <v>2094</v>
      </c>
    </row>
    <row r="101" spans="1:25" ht="12" customHeight="1" x14ac:dyDescent="0.3">
      <c r="A101" s="56">
        <v>96</v>
      </c>
      <c r="B101" s="60">
        <v>1166</v>
      </c>
      <c r="C101" s="56" t="s">
        <v>1582</v>
      </c>
      <c r="D101" s="56" t="s">
        <v>1929</v>
      </c>
      <c r="E101" s="56" t="s">
        <v>1597</v>
      </c>
      <c r="F101" s="56" t="s">
        <v>1597</v>
      </c>
      <c r="G101" s="56" t="s">
        <v>1931</v>
      </c>
      <c r="H101" s="56" t="s">
        <v>1854</v>
      </c>
      <c r="I101" s="56" t="s">
        <v>2218</v>
      </c>
      <c r="J101" s="56"/>
      <c r="K101" s="83"/>
      <c r="L101" s="62">
        <f t="shared" si="3"/>
        <v>0</v>
      </c>
      <c r="M101" s="56"/>
      <c r="N101" s="56"/>
      <c r="O101" s="56"/>
      <c r="P101" s="56"/>
      <c r="Q101" s="56"/>
      <c r="R101" s="56"/>
      <c r="S101" s="56"/>
      <c r="T101" s="56"/>
      <c r="U101" s="86" t="s">
        <v>2188</v>
      </c>
      <c r="V101" s="56"/>
      <c r="W101" s="63">
        <v>0</v>
      </c>
      <c r="X101" s="64"/>
      <c r="Y101" s="58" t="s">
        <v>2094</v>
      </c>
    </row>
    <row r="102" spans="1:25" ht="12" customHeight="1" x14ac:dyDescent="0.3">
      <c r="A102" s="56">
        <v>97</v>
      </c>
      <c r="B102" s="60">
        <v>1167</v>
      </c>
      <c r="C102" s="56" t="s">
        <v>1582</v>
      </c>
      <c r="D102" s="56" t="s">
        <v>1932</v>
      </c>
      <c r="E102" s="56" t="s">
        <v>1231</v>
      </c>
      <c r="F102" s="56" t="s">
        <v>1231</v>
      </c>
      <c r="G102" s="56" t="s">
        <v>1933</v>
      </c>
      <c r="H102" s="56" t="s">
        <v>1830</v>
      </c>
      <c r="I102" s="56" t="s">
        <v>2218</v>
      </c>
      <c r="J102" s="56"/>
      <c r="K102" s="83"/>
      <c r="L102" s="62">
        <f t="shared" si="3"/>
        <v>0</v>
      </c>
      <c r="M102" s="56"/>
      <c r="N102" s="56"/>
      <c r="O102" s="56"/>
      <c r="P102" s="56"/>
      <c r="Q102" s="56"/>
      <c r="R102" s="56"/>
      <c r="S102" s="56"/>
      <c r="T102" s="56"/>
      <c r="U102" s="86" t="s">
        <v>2188</v>
      </c>
      <c r="V102" s="56"/>
      <c r="W102" s="63">
        <v>0</v>
      </c>
      <c r="X102" s="64"/>
      <c r="Y102" s="58" t="s">
        <v>2094</v>
      </c>
    </row>
    <row r="103" spans="1:25" ht="12" customHeight="1" x14ac:dyDescent="0.3">
      <c r="A103" s="56">
        <v>98</v>
      </c>
      <c r="B103" s="60">
        <v>1168</v>
      </c>
      <c r="C103" s="69" t="s">
        <v>1816</v>
      </c>
      <c r="D103" s="56" t="s">
        <v>2070</v>
      </c>
      <c r="E103" s="56" t="s">
        <v>1783</v>
      </c>
      <c r="F103" s="56" t="s">
        <v>1784</v>
      </c>
      <c r="G103" s="56" t="s">
        <v>1785</v>
      </c>
      <c r="H103" s="56" t="s">
        <v>1466</v>
      </c>
      <c r="I103" s="56" t="s">
        <v>1777</v>
      </c>
      <c r="J103" s="56" t="s">
        <v>1778</v>
      </c>
      <c r="K103" s="66">
        <v>50000</v>
      </c>
      <c r="L103" s="62">
        <v>0</v>
      </c>
      <c r="M103" s="58"/>
      <c r="N103" s="58"/>
      <c r="O103" s="58"/>
      <c r="P103" s="58"/>
      <c r="Q103" s="58"/>
      <c r="R103" s="58"/>
      <c r="S103" s="58"/>
      <c r="T103" s="58"/>
      <c r="U103" s="56"/>
      <c r="V103" s="56"/>
      <c r="W103" s="63">
        <v>0</v>
      </c>
      <c r="X103" s="70" t="s">
        <v>1798</v>
      </c>
      <c r="Y103" s="58"/>
    </row>
    <row r="104" spans="1:25" ht="12" customHeight="1" x14ac:dyDescent="0.3">
      <c r="A104" s="56">
        <v>99</v>
      </c>
      <c r="B104" s="60">
        <v>1169</v>
      </c>
      <c r="C104" s="56" t="s">
        <v>1582</v>
      </c>
      <c r="D104" s="56" t="s">
        <v>1932</v>
      </c>
      <c r="E104" s="56" t="s">
        <v>1597</v>
      </c>
      <c r="F104" s="56" t="s">
        <v>1597</v>
      </c>
      <c r="G104" s="56" t="s">
        <v>1934</v>
      </c>
      <c r="H104" s="56" t="s">
        <v>1854</v>
      </c>
      <c r="I104" s="56" t="s">
        <v>2218</v>
      </c>
      <c r="J104" s="56"/>
      <c r="K104" s="83"/>
      <c r="L104" s="62">
        <f t="shared" ref="L104:L123" si="4">K104*W104</f>
        <v>0</v>
      </c>
      <c r="M104" s="56"/>
      <c r="N104" s="56"/>
      <c r="O104" s="56"/>
      <c r="P104" s="56"/>
      <c r="Q104" s="56"/>
      <c r="R104" s="56"/>
      <c r="S104" s="56"/>
      <c r="T104" s="56"/>
      <c r="U104" s="86" t="s">
        <v>2188</v>
      </c>
      <c r="V104" s="56"/>
      <c r="W104" s="63">
        <v>0</v>
      </c>
      <c r="X104" s="71"/>
      <c r="Y104" s="58" t="s">
        <v>2094</v>
      </c>
    </row>
    <row r="105" spans="1:25" ht="12" customHeight="1" x14ac:dyDescent="0.3">
      <c r="A105" s="56">
        <v>100</v>
      </c>
      <c r="B105" s="60">
        <v>1170</v>
      </c>
      <c r="C105" s="69" t="s">
        <v>1816</v>
      </c>
      <c r="D105" s="56" t="s">
        <v>1735</v>
      </c>
      <c r="E105" s="56" t="s">
        <v>2173</v>
      </c>
      <c r="F105" s="56" t="s">
        <v>2142</v>
      </c>
      <c r="G105" s="56" t="s">
        <v>2174</v>
      </c>
      <c r="H105" s="56" t="s">
        <v>1865</v>
      </c>
      <c r="I105" s="56" t="s">
        <v>1777</v>
      </c>
      <c r="J105" s="56" t="s">
        <v>1778</v>
      </c>
      <c r="K105" s="66">
        <v>10000</v>
      </c>
      <c r="L105" s="62">
        <f t="shared" si="4"/>
        <v>0</v>
      </c>
      <c r="M105" s="58"/>
      <c r="N105" s="58"/>
      <c r="O105" s="58"/>
      <c r="P105" s="58"/>
      <c r="Q105" s="58"/>
      <c r="R105" s="58"/>
      <c r="S105" s="58"/>
      <c r="T105" s="58"/>
      <c r="U105" s="58"/>
      <c r="V105" s="58"/>
      <c r="W105" s="63">
        <v>0</v>
      </c>
      <c r="X105" s="67" t="s">
        <v>1865</v>
      </c>
      <c r="Y105" s="56"/>
    </row>
    <row r="106" spans="1:25" ht="12" customHeight="1" x14ac:dyDescent="0.3">
      <c r="A106" s="56">
        <v>101</v>
      </c>
      <c r="B106" s="60">
        <v>1171</v>
      </c>
      <c r="C106" s="56" t="s">
        <v>1582</v>
      </c>
      <c r="D106" s="56" t="s">
        <v>1935</v>
      </c>
      <c r="E106" s="56" t="s">
        <v>633</v>
      </c>
      <c r="F106" s="56" t="s">
        <v>633</v>
      </c>
      <c r="G106" s="56" t="s">
        <v>1936</v>
      </c>
      <c r="H106" s="56" t="s">
        <v>1854</v>
      </c>
      <c r="I106" s="56" t="s">
        <v>2218</v>
      </c>
      <c r="J106" s="56"/>
      <c r="K106" s="83"/>
      <c r="L106" s="62">
        <f t="shared" si="4"/>
        <v>0</v>
      </c>
      <c r="M106" s="56"/>
      <c r="N106" s="56"/>
      <c r="O106" s="56"/>
      <c r="P106" s="56"/>
      <c r="Q106" s="56"/>
      <c r="R106" s="56"/>
      <c r="S106" s="56"/>
      <c r="T106" s="56"/>
      <c r="U106" s="86" t="s">
        <v>2188</v>
      </c>
      <c r="V106" s="56"/>
      <c r="W106" s="63">
        <v>0</v>
      </c>
      <c r="X106" s="64"/>
      <c r="Y106" s="58" t="s">
        <v>2094</v>
      </c>
    </row>
    <row r="107" spans="1:25" ht="12" customHeight="1" x14ac:dyDescent="0.3">
      <c r="A107" s="56">
        <v>102</v>
      </c>
      <c r="B107" s="60">
        <v>1172</v>
      </c>
      <c r="C107" s="56" t="s">
        <v>1582</v>
      </c>
      <c r="D107" s="56" t="s">
        <v>1245</v>
      </c>
      <c r="E107" s="56" t="s">
        <v>670</v>
      </c>
      <c r="F107" s="56" t="s">
        <v>1246</v>
      </c>
      <c r="G107" s="56" t="s">
        <v>1247</v>
      </c>
      <c r="H107" s="56" t="s">
        <v>1830</v>
      </c>
      <c r="I107" s="56" t="s">
        <v>1226</v>
      </c>
      <c r="J107" s="56" t="s">
        <v>1227</v>
      </c>
      <c r="K107" s="83"/>
      <c r="L107" s="62">
        <f t="shared" si="4"/>
        <v>0</v>
      </c>
      <c r="M107" s="56"/>
      <c r="N107" s="56"/>
      <c r="O107" s="56"/>
      <c r="P107" s="56"/>
      <c r="Q107" s="56"/>
      <c r="R107" s="56"/>
      <c r="S107" s="56"/>
      <c r="T107" s="56"/>
      <c r="U107" s="56" t="s">
        <v>1248</v>
      </c>
      <c r="V107" s="56"/>
      <c r="W107" s="63">
        <v>0</v>
      </c>
      <c r="X107" s="64"/>
      <c r="Y107" s="58" t="s">
        <v>2094</v>
      </c>
    </row>
    <row r="108" spans="1:25" ht="12" customHeight="1" x14ac:dyDescent="0.3">
      <c r="A108" s="56">
        <v>103</v>
      </c>
      <c r="B108" s="60">
        <v>1173</v>
      </c>
      <c r="C108" s="56" t="s">
        <v>1582</v>
      </c>
      <c r="D108" s="56" t="s">
        <v>1249</v>
      </c>
      <c r="E108" s="56" t="s">
        <v>1870</v>
      </c>
      <c r="F108" s="56" t="s">
        <v>1250</v>
      </c>
      <c r="G108" s="56" t="s">
        <v>1251</v>
      </c>
      <c r="H108" s="56" t="s">
        <v>1854</v>
      </c>
      <c r="I108" s="56" t="s">
        <v>1226</v>
      </c>
      <c r="J108" s="56" t="s">
        <v>1227</v>
      </c>
      <c r="K108" s="83"/>
      <c r="L108" s="62">
        <f t="shared" si="4"/>
        <v>0</v>
      </c>
      <c r="M108" s="56"/>
      <c r="N108" s="56"/>
      <c r="O108" s="56"/>
      <c r="P108" s="56"/>
      <c r="Q108" s="56"/>
      <c r="R108" s="56"/>
      <c r="S108" s="56"/>
      <c r="T108" s="56"/>
      <c r="U108" s="56" t="s">
        <v>1248</v>
      </c>
      <c r="V108" s="56"/>
      <c r="W108" s="63">
        <v>0</v>
      </c>
      <c r="X108" s="64"/>
      <c r="Y108" s="58" t="s">
        <v>2094</v>
      </c>
    </row>
    <row r="109" spans="1:25" ht="12" customHeight="1" x14ac:dyDescent="0.3">
      <c r="A109" s="56">
        <v>104</v>
      </c>
      <c r="B109" s="60">
        <v>1174</v>
      </c>
      <c r="C109" s="56" t="s">
        <v>1582</v>
      </c>
      <c r="D109" s="56"/>
      <c r="E109" s="56" t="s">
        <v>599</v>
      </c>
      <c r="F109" s="56" t="s">
        <v>1252</v>
      </c>
      <c r="G109" s="56" t="s">
        <v>1253</v>
      </c>
      <c r="H109" s="56" t="s">
        <v>1854</v>
      </c>
      <c r="I109" s="56" t="s">
        <v>1226</v>
      </c>
      <c r="J109" s="56" t="s">
        <v>1227</v>
      </c>
      <c r="K109" s="83"/>
      <c r="L109" s="62">
        <f t="shared" si="4"/>
        <v>0</v>
      </c>
      <c r="M109" s="56"/>
      <c r="N109" s="56"/>
      <c r="O109" s="56"/>
      <c r="P109" s="56"/>
      <c r="Q109" s="56"/>
      <c r="R109" s="56"/>
      <c r="S109" s="56"/>
      <c r="T109" s="56"/>
      <c r="U109" s="56" t="s">
        <v>1248</v>
      </c>
      <c r="V109" s="56"/>
      <c r="W109" s="63">
        <v>0</v>
      </c>
      <c r="X109" s="64"/>
      <c r="Y109" s="58" t="s">
        <v>2094</v>
      </c>
    </row>
    <row r="110" spans="1:25" ht="12" customHeight="1" x14ac:dyDescent="0.3">
      <c r="A110" s="56">
        <v>105</v>
      </c>
      <c r="B110" s="60">
        <v>1175</v>
      </c>
      <c r="C110" s="56" t="s">
        <v>1582</v>
      </c>
      <c r="D110" s="56"/>
      <c r="E110" s="56" t="s">
        <v>599</v>
      </c>
      <c r="F110" s="56" t="s">
        <v>1252</v>
      </c>
      <c r="G110" s="56" t="s">
        <v>1129</v>
      </c>
      <c r="H110" s="56" t="s">
        <v>1854</v>
      </c>
      <c r="I110" s="56" t="s">
        <v>1226</v>
      </c>
      <c r="J110" s="56" t="s">
        <v>1227</v>
      </c>
      <c r="K110" s="83"/>
      <c r="L110" s="62">
        <f t="shared" si="4"/>
        <v>0</v>
      </c>
      <c r="M110" s="56"/>
      <c r="N110" s="56"/>
      <c r="O110" s="56"/>
      <c r="P110" s="56"/>
      <c r="Q110" s="56"/>
      <c r="R110" s="56"/>
      <c r="S110" s="56"/>
      <c r="T110" s="56"/>
      <c r="U110" s="56" t="s">
        <v>1248</v>
      </c>
      <c r="V110" s="56"/>
      <c r="W110" s="63">
        <v>0</v>
      </c>
      <c r="X110" s="64"/>
      <c r="Y110" s="58" t="s">
        <v>2094</v>
      </c>
    </row>
    <row r="111" spans="1:25" ht="12" customHeight="1" x14ac:dyDescent="0.3">
      <c r="A111" s="56">
        <v>106</v>
      </c>
      <c r="B111" s="60">
        <v>1176</v>
      </c>
      <c r="C111" s="56" t="s">
        <v>1582</v>
      </c>
      <c r="D111" s="56"/>
      <c r="E111" s="56" t="s">
        <v>599</v>
      </c>
      <c r="F111" s="56" t="s">
        <v>1252</v>
      </c>
      <c r="G111" s="56" t="s">
        <v>1130</v>
      </c>
      <c r="H111" s="56" t="s">
        <v>1854</v>
      </c>
      <c r="I111" s="56" t="s">
        <v>1226</v>
      </c>
      <c r="J111" s="56" t="s">
        <v>1227</v>
      </c>
      <c r="K111" s="83"/>
      <c r="L111" s="62">
        <f t="shared" si="4"/>
        <v>0</v>
      </c>
      <c r="M111" s="56"/>
      <c r="N111" s="56"/>
      <c r="O111" s="56"/>
      <c r="P111" s="56"/>
      <c r="Q111" s="56"/>
      <c r="R111" s="56"/>
      <c r="S111" s="56"/>
      <c r="T111" s="56"/>
      <c r="U111" s="56" t="s">
        <v>1248</v>
      </c>
      <c r="V111" s="56"/>
      <c r="W111" s="63">
        <v>0</v>
      </c>
      <c r="X111" s="64"/>
      <c r="Y111" s="58" t="s">
        <v>2094</v>
      </c>
    </row>
    <row r="112" spans="1:25" ht="12" customHeight="1" x14ac:dyDescent="0.3">
      <c r="A112" s="56">
        <v>107</v>
      </c>
      <c r="B112" s="60">
        <v>1177</v>
      </c>
      <c r="C112" s="56" t="s">
        <v>1582</v>
      </c>
      <c r="D112" s="56"/>
      <c r="E112" s="56" t="s">
        <v>599</v>
      </c>
      <c r="F112" s="56" t="s">
        <v>1252</v>
      </c>
      <c r="G112" s="56" t="s">
        <v>1131</v>
      </c>
      <c r="H112" s="56" t="s">
        <v>1854</v>
      </c>
      <c r="I112" s="56" t="s">
        <v>1226</v>
      </c>
      <c r="J112" s="56" t="s">
        <v>1227</v>
      </c>
      <c r="K112" s="83"/>
      <c r="L112" s="62">
        <f t="shared" si="4"/>
        <v>0</v>
      </c>
      <c r="M112" s="56"/>
      <c r="N112" s="56"/>
      <c r="O112" s="56"/>
      <c r="P112" s="56"/>
      <c r="Q112" s="56"/>
      <c r="R112" s="56"/>
      <c r="S112" s="56"/>
      <c r="T112" s="56"/>
      <c r="U112" s="56" t="s">
        <v>1248</v>
      </c>
      <c r="V112" s="56"/>
      <c r="W112" s="63">
        <v>0</v>
      </c>
      <c r="X112" s="64"/>
      <c r="Y112" s="58" t="s">
        <v>2094</v>
      </c>
    </row>
    <row r="113" spans="1:25" ht="12" customHeight="1" x14ac:dyDescent="0.3">
      <c r="A113" s="56">
        <v>108</v>
      </c>
      <c r="B113" s="60">
        <v>1178</v>
      </c>
      <c r="C113" s="56" t="s">
        <v>1582</v>
      </c>
      <c r="D113" s="56"/>
      <c r="E113" s="56" t="s">
        <v>599</v>
      </c>
      <c r="F113" s="56" t="s">
        <v>1252</v>
      </c>
      <c r="G113" s="56" t="s">
        <v>1132</v>
      </c>
      <c r="H113" s="56" t="s">
        <v>1854</v>
      </c>
      <c r="I113" s="56" t="s">
        <v>1226</v>
      </c>
      <c r="J113" s="56" t="s">
        <v>1227</v>
      </c>
      <c r="K113" s="83"/>
      <c r="L113" s="62">
        <f t="shared" si="4"/>
        <v>0</v>
      </c>
      <c r="M113" s="56"/>
      <c r="N113" s="56"/>
      <c r="O113" s="56"/>
      <c r="P113" s="56"/>
      <c r="Q113" s="56"/>
      <c r="R113" s="56"/>
      <c r="S113" s="56"/>
      <c r="T113" s="56"/>
      <c r="U113" s="56" t="s">
        <v>1248</v>
      </c>
      <c r="V113" s="56"/>
      <c r="W113" s="63">
        <v>0</v>
      </c>
      <c r="X113" s="64"/>
      <c r="Y113" s="58" t="s">
        <v>2094</v>
      </c>
    </row>
    <row r="114" spans="1:25" ht="12" customHeight="1" x14ac:dyDescent="0.3">
      <c r="A114" s="56">
        <v>109</v>
      </c>
      <c r="B114" s="60">
        <v>1179</v>
      </c>
      <c r="C114" s="56" t="s">
        <v>544</v>
      </c>
      <c r="D114" s="56" t="s">
        <v>545</v>
      </c>
      <c r="E114" s="56" t="s">
        <v>244</v>
      </c>
      <c r="F114" s="56" t="s">
        <v>244</v>
      </c>
      <c r="G114" s="56" t="s">
        <v>245</v>
      </c>
      <c r="H114" s="56" t="s">
        <v>591</v>
      </c>
      <c r="I114" s="56" t="s">
        <v>2145</v>
      </c>
      <c r="J114" s="56"/>
      <c r="K114" s="83">
        <v>180000</v>
      </c>
      <c r="L114" s="62">
        <f t="shared" si="4"/>
        <v>0</v>
      </c>
      <c r="M114" s="56"/>
      <c r="N114" s="56"/>
      <c r="O114" s="56"/>
      <c r="P114" s="56"/>
      <c r="Q114" s="56"/>
      <c r="R114" s="56"/>
      <c r="S114" s="56"/>
      <c r="T114" s="56"/>
      <c r="U114" s="56" t="s">
        <v>246</v>
      </c>
      <c r="V114" s="56"/>
      <c r="W114" s="63">
        <v>0</v>
      </c>
      <c r="X114" s="64"/>
      <c r="Y114" s="58" t="s">
        <v>2094</v>
      </c>
    </row>
    <row r="115" spans="1:25" ht="12" customHeight="1" x14ac:dyDescent="0.3">
      <c r="A115" s="56">
        <v>110</v>
      </c>
      <c r="B115" s="60">
        <v>1180</v>
      </c>
      <c r="C115" s="56" t="s">
        <v>544</v>
      </c>
      <c r="D115" s="56" t="s">
        <v>545</v>
      </c>
      <c r="E115" s="56" t="s">
        <v>1823</v>
      </c>
      <c r="F115" s="56" t="s">
        <v>244</v>
      </c>
      <c r="G115" s="56" t="s">
        <v>398</v>
      </c>
      <c r="H115" s="56" t="s">
        <v>1835</v>
      </c>
      <c r="I115" s="56" t="s">
        <v>1777</v>
      </c>
      <c r="J115" s="56"/>
      <c r="K115" s="83">
        <v>550000</v>
      </c>
      <c r="L115" s="62">
        <f t="shared" si="4"/>
        <v>0</v>
      </c>
      <c r="M115" s="56"/>
      <c r="N115" s="56"/>
      <c r="O115" s="56"/>
      <c r="P115" s="56"/>
      <c r="Q115" s="56"/>
      <c r="R115" s="56"/>
      <c r="S115" s="56"/>
      <c r="T115" s="56"/>
      <c r="U115" s="56"/>
      <c r="V115" s="56"/>
      <c r="W115" s="63">
        <v>0</v>
      </c>
      <c r="X115" s="64"/>
      <c r="Y115" s="58" t="s">
        <v>2094</v>
      </c>
    </row>
    <row r="116" spans="1:25" ht="12" customHeight="1" x14ac:dyDescent="0.3">
      <c r="A116" s="56">
        <v>111</v>
      </c>
      <c r="B116" s="60">
        <v>1181</v>
      </c>
      <c r="C116" s="56" t="s">
        <v>544</v>
      </c>
      <c r="D116" s="56" t="s">
        <v>545</v>
      </c>
      <c r="E116" s="56" t="s">
        <v>244</v>
      </c>
      <c r="F116" s="56" t="s">
        <v>244</v>
      </c>
      <c r="G116" s="56" t="s">
        <v>339</v>
      </c>
      <c r="H116" s="56" t="s">
        <v>591</v>
      </c>
      <c r="I116" s="56" t="s">
        <v>1449</v>
      </c>
      <c r="J116" s="56"/>
      <c r="K116" s="83">
        <v>100000</v>
      </c>
      <c r="L116" s="62">
        <f t="shared" si="4"/>
        <v>0</v>
      </c>
      <c r="M116" s="56"/>
      <c r="N116" s="56"/>
      <c r="O116" s="56"/>
      <c r="P116" s="56"/>
      <c r="Q116" s="56"/>
      <c r="R116" s="56"/>
      <c r="S116" s="56"/>
      <c r="T116" s="56"/>
      <c r="U116" s="56"/>
      <c r="V116" s="56"/>
      <c r="W116" s="63">
        <v>0</v>
      </c>
      <c r="X116" s="64"/>
      <c r="Y116" s="58" t="s">
        <v>2094</v>
      </c>
    </row>
    <row r="117" spans="1:25" ht="12" customHeight="1" x14ac:dyDescent="0.3">
      <c r="A117" s="56">
        <v>112</v>
      </c>
      <c r="B117" s="60">
        <v>1182</v>
      </c>
      <c r="C117" s="56" t="s">
        <v>544</v>
      </c>
      <c r="D117" s="56" t="s">
        <v>545</v>
      </c>
      <c r="E117" s="56" t="s">
        <v>2092</v>
      </c>
      <c r="F117" s="56" t="s">
        <v>341</v>
      </c>
      <c r="G117" s="56" t="s">
        <v>345</v>
      </c>
      <c r="H117" s="56" t="s">
        <v>591</v>
      </c>
      <c r="I117" s="56" t="s">
        <v>1435</v>
      </c>
      <c r="J117" s="56"/>
      <c r="K117" s="83">
        <v>2000</v>
      </c>
      <c r="L117" s="62">
        <f t="shared" si="4"/>
        <v>0</v>
      </c>
      <c r="M117" s="56"/>
      <c r="N117" s="56"/>
      <c r="O117" s="56"/>
      <c r="P117" s="56"/>
      <c r="Q117" s="56"/>
      <c r="R117" s="56"/>
      <c r="S117" s="56"/>
      <c r="T117" s="56"/>
      <c r="U117" s="56"/>
      <c r="V117" s="56"/>
      <c r="W117" s="63">
        <v>0</v>
      </c>
      <c r="X117" s="64"/>
      <c r="Y117" s="58" t="s">
        <v>2094</v>
      </c>
    </row>
    <row r="118" spans="1:25" ht="12" customHeight="1" x14ac:dyDescent="0.3">
      <c r="A118" s="56">
        <v>113</v>
      </c>
      <c r="B118" s="60">
        <v>1183</v>
      </c>
      <c r="C118" s="56" t="s">
        <v>544</v>
      </c>
      <c r="D118" s="56" t="s">
        <v>545</v>
      </c>
      <c r="E118" s="56" t="s">
        <v>1823</v>
      </c>
      <c r="F118" s="56" t="s">
        <v>347</v>
      </c>
      <c r="G118" s="56" t="s">
        <v>348</v>
      </c>
      <c r="H118" s="56" t="s">
        <v>591</v>
      </c>
      <c r="I118" s="56" t="s">
        <v>899</v>
      </c>
      <c r="J118" s="56"/>
      <c r="K118" s="83">
        <v>300000</v>
      </c>
      <c r="L118" s="62">
        <f t="shared" si="4"/>
        <v>0</v>
      </c>
      <c r="M118" s="56"/>
      <c r="N118" s="56"/>
      <c r="O118" s="56"/>
      <c r="P118" s="56"/>
      <c r="Q118" s="56"/>
      <c r="R118" s="56"/>
      <c r="S118" s="56"/>
      <c r="T118" s="56"/>
      <c r="U118" s="56"/>
      <c r="V118" s="56"/>
      <c r="W118" s="63">
        <v>0</v>
      </c>
      <c r="X118" s="64"/>
      <c r="Y118" s="58" t="s">
        <v>2094</v>
      </c>
    </row>
    <row r="119" spans="1:25" ht="12" customHeight="1" x14ac:dyDescent="0.3">
      <c r="A119" s="56">
        <v>114</v>
      </c>
      <c r="B119" s="60">
        <v>1184</v>
      </c>
      <c r="C119" s="69" t="s">
        <v>1816</v>
      </c>
      <c r="D119" s="56" t="s">
        <v>2142</v>
      </c>
      <c r="E119" s="56" t="s">
        <v>1763</v>
      </c>
      <c r="F119" s="56" t="s">
        <v>1784</v>
      </c>
      <c r="G119" s="56" t="s">
        <v>1421</v>
      </c>
      <c r="H119" s="56" t="s">
        <v>2144</v>
      </c>
      <c r="I119" s="56" t="s">
        <v>1407</v>
      </c>
      <c r="J119" s="56" t="s">
        <v>1408</v>
      </c>
      <c r="K119" s="66">
        <v>75000</v>
      </c>
      <c r="L119" s="62">
        <f t="shared" si="4"/>
        <v>0</v>
      </c>
      <c r="M119" s="58"/>
      <c r="N119" s="58"/>
      <c r="O119" s="58"/>
      <c r="P119" s="58"/>
      <c r="Q119" s="58"/>
      <c r="R119" s="58"/>
      <c r="S119" s="58"/>
      <c r="T119" s="58"/>
      <c r="U119" s="56"/>
      <c r="V119" s="56"/>
      <c r="W119" s="63">
        <v>0</v>
      </c>
      <c r="X119" s="64"/>
      <c r="Y119" s="58" t="s">
        <v>2094</v>
      </c>
    </row>
    <row r="120" spans="1:25" ht="12" customHeight="1" x14ac:dyDescent="0.3">
      <c r="A120" s="56">
        <v>115</v>
      </c>
      <c r="B120" s="60">
        <v>1185</v>
      </c>
      <c r="C120" s="69" t="s">
        <v>1816</v>
      </c>
      <c r="D120" s="56" t="s">
        <v>1735</v>
      </c>
      <c r="E120" s="56" t="s">
        <v>1422</v>
      </c>
      <c r="F120" s="56" t="s">
        <v>1414</v>
      </c>
      <c r="G120" s="56" t="s">
        <v>1423</v>
      </c>
      <c r="H120" s="56" t="s">
        <v>2144</v>
      </c>
      <c r="I120" s="56" t="s">
        <v>1407</v>
      </c>
      <c r="J120" s="56" t="s">
        <v>1408</v>
      </c>
      <c r="K120" s="66">
        <v>25000</v>
      </c>
      <c r="L120" s="62">
        <f t="shared" si="4"/>
        <v>0</v>
      </c>
      <c r="M120" s="58"/>
      <c r="N120" s="58"/>
      <c r="O120" s="58"/>
      <c r="P120" s="58"/>
      <c r="Q120" s="58"/>
      <c r="R120" s="58"/>
      <c r="S120" s="58"/>
      <c r="T120" s="58"/>
      <c r="U120" s="56"/>
      <c r="V120" s="56"/>
      <c r="W120" s="63">
        <v>0</v>
      </c>
      <c r="X120" s="64"/>
      <c r="Y120" s="58" t="s">
        <v>2094</v>
      </c>
    </row>
    <row r="121" spans="1:25" ht="12" customHeight="1" x14ac:dyDescent="0.3">
      <c r="A121" s="56">
        <v>116</v>
      </c>
      <c r="B121" s="60">
        <v>1186</v>
      </c>
      <c r="C121" s="69" t="s">
        <v>1816</v>
      </c>
      <c r="D121" s="56" t="s">
        <v>1735</v>
      </c>
      <c r="E121" s="56" t="s">
        <v>1413</v>
      </c>
      <c r="F121" s="56" t="s">
        <v>1414</v>
      </c>
      <c r="G121" s="56" t="s">
        <v>1424</v>
      </c>
      <c r="H121" s="56" t="s">
        <v>2144</v>
      </c>
      <c r="I121" s="56" t="s">
        <v>1407</v>
      </c>
      <c r="J121" s="56" t="s">
        <v>1408</v>
      </c>
      <c r="K121" s="66">
        <v>60000</v>
      </c>
      <c r="L121" s="62">
        <f t="shared" si="4"/>
        <v>0</v>
      </c>
      <c r="M121" s="58"/>
      <c r="N121" s="58"/>
      <c r="O121" s="58"/>
      <c r="P121" s="58"/>
      <c r="Q121" s="58"/>
      <c r="R121" s="58"/>
      <c r="S121" s="58"/>
      <c r="T121" s="58"/>
      <c r="U121" s="56"/>
      <c r="V121" s="56"/>
      <c r="W121" s="63">
        <v>0</v>
      </c>
      <c r="X121" s="64"/>
      <c r="Y121" s="58" t="s">
        <v>2094</v>
      </c>
    </row>
    <row r="122" spans="1:25" ht="12" customHeight="1" x14ac:dyDescent="0.3">
      <c r="A122" s="56">
        <v>117</v>
      </c>
      <c r="B122" s="60">
        <v>1187</v>
      </c>
      <c r="C122" s="56" t="s">
        <v>544</v>
      </c>
      <c r="D122" s="56" t="s">
        <v>545</v>
      </c>
      <c r="E122" s="56" t="s">
        <v>1849</v>
      </c>
      <c r="F122" s="56" t="s">
        <v>347</v>
      </c>
      <c r="G122" s="56" t="s">
        <v>349</v>
      </c>
      <c r="H122" s="56" t="s">
        <v>591</v>
      </c>
      <c r="I122" s="56" t="s">
        <v>2177</v>
      </c>
      <c r="J122" s="56"/>
      <c r="K122" s="83">
        <v>20000</v>
      </c>
      <c r="L122" s="62">
        <f t="shared" si="4"/>
        <v>0</v>
      </c>
      <c r="M122" s="56"/>
      <c r="N122" s="56"/>
      <c r="O122" s="56"/>
      <c r="P122" s="56"/>
      <c r="Q122" s="56"/>
      <c r="R122" s="56"/>
      <c r="S122" s="56"/>
      <c r="T122" s="56"/>
      <c r="U122" s="84"/>
      <c r="V122" s="56"/>
      <c r="W122" s="63">
        <v>0</v>
      </c>
      <c r="X122" s="64"/>
      <c r="Y122" s="58" t="s">
        <v>2094</v>
      </c>
    </row>
    <row r="123" spans="1:25" ht="12" customHeight="1" x14ac:dyDescent="0.3">
      <c r="A123" s="56">
        <v>118</v>
      </c>
      <c r="B123" s="60">
        <v>1188</v>
      </c>
      <c r="C123" s="56" t="s">
        <v>544</v>
      </c>
      <c r="D123" s="56" t="s">
        <v>390</v>
      </c>
      <c r="E123" s="56" t="s">
        <v>1678</v>
      </c>
      <c r="F123" s="56" t="s">
        <v>1974</v>
      </c>
      <c r="G123" s="56" t="s">
        <v>394</v>
      </c>
      <c r="H123" s="56" t="s">
        <v>694</v>
      </c>
      <c r="I123" s="56" t="s">
        <v>2101</v>
      </c>
      <c r="J123" s="56"/>
      <c r="K123" s="83">
        <v>95000</v>
      </c>
      <c r="L123" s="62">
        <f t="shared" si="4"/>
        <v>0</v>
      </c>
      <c r="M123" s="56"/>
      <c r="N123" s="56"/>
      <c r="O123" s="56"/>
      <c r="P123" s="56"/>
      <c r="Q123" s="56"/>
      <c r="R123" s="56"/>
      <c r="S123" s="56"/>
      <c r="T123" s="56"/>
      <c r="U123" s="56"/>
      <c r="V123" s="56"/>
      <c r="W123" s="63">
        <v>0</v>
      </c>
      <c r="X123" s="64"/>
      <c r="Y123" s="58" t="s">
        <v>2094</v>
      </c>
    </row>
    <row r="124" spans="1:25" ht="12" customHeight="1" x14ac:dyDescent="0.3">
      <c r="A124" s="56">
        <v>119</v>
      </c>
      <c r="B124" s="60">
        <v>1189</v>
      </c>
      <c r="C124" s="58" t="s">
        <v>1816</v>
      </c>
      <c r="D124" s="56" t="s">
        <v>1735</v>
      </c>
      <c r="E124" s="56" t="s">
        <v>1413</v>
      </c>
      <c r="F124" s="56" t="s">
        <v>1414</v>
      </c>
      <c r="G124" s="56" t="s">
        <v>1415</v>
      </c>
      <c r="H124" s="56" t="s">
        <v>2144</v>
      </c>
      <c r="I124" s="56" t="s">
        <v>1407</v>
      </c>
      <c r="J124" s="56" t="s">
        <v>1408</v>
      </c>
      <c r="K124" s="66">
        <v>500</v>
      </c>
      <c r="L124" s="62">
        <f>K124*W124</f>
        <v>500</v>
      </c>
      <c r="M124" s="58"/>
      <c r="N124" s="58"/>
      <c r="O124" s="58"/>
      <c r="P124" s="58"/>
      <c r="Q124" s="58"/>
      <c r="R124" s="58"/>
      <c r="S124" s="58"/>
      <c r="T124" s="58"/>
      <c r="U124" s="56"/>
      <c r="V124" s="56"/>
      <c r="W124" s="63">
        <v>1</v>
      </c>
      <c r="X124" s="64"/>
      <c r="Y124" s="58" t="s">
        <v>2094</v>
      </c>
    </row>
    <row r="125" spans="1:25" ht="12" customHeight="1" x14ac:dyDescent="0.3">
      <c r="A125" s="56">
        <v>120</v>
      </c>
      <c r="B125" s="60">
        <v>1190</v>
      </c>
      <c r="C125" s="69" t="s">
        <v>1816</v>
      </c>
      <c r="D125" s="56"/>
      <c r="E125" s="56" t="s">
        <v>1430</v>
      </c>
      <c r="F125" s="56" t="s">
        <v>1431</v>
      </c>
      <c r="G125" s="56" t="s">
        <v>1432</v>
      </c>
      <c r="H125" s="56" t="s">
        <v>1835</v>
      </c>
      <c r="I125" s="56" t="s">
        <v>1426</v>
      </c>
      <c r="J125" s="56" t="s">
        <v>1427</v>
      </c>
      <c r="K125" s="66">
        <v>45000</v>
      </c>
      <c r="L125" s="62">
        <v>0</v>
      </c>
      <c r="M125" s="58"/>
      <c r="N125" s="58"/>
      <c r="O125" s="58"/>
      <c r="P125" s="58"/>
      <c r="Q125" s="58"/>
      <c r="R125" s="58"/>
      <c r="S125" s="58"/>
      <c r="T125" s="58"/>
      <c r="U125" s="56"/>
      <c r="V125" s="56"/>
      <c r="W125" s="63">
        <v>0</v>
      </c>
      <c r="X125" s="64"/>
      <c r="Y125" s="58" t="s">
        <v>2094</v>
      </c>
    </row>
    <row r="126" spans="1:25" ht="12" customHeight="1" x14ac:dyDescent="0.3">
      <c r="A126" s="56">
        <v>121</v>
      </c>
      <c r="B126" s="60">
        <v>1191</v>
      </c>
      <c r="C126" s="58" t="s">
        <v>1816</v>
      </c>
      <c r="D126" s="56" t="s">
        <v>2142</v>
      </c>
      <c r="E126" s="56" t="s">
        <v>1418</v>
      </c>
      <c r="F126" s="56" t="s">
        <v>1784</v>
      </c>
      <c r="G126" s="56" t="s">
        <v>1419</v>
      </c>
      <c r="H126" s="56" t="s">
        <v>2144</v>
      </c>
      <c r="I126" s="56" t="s">
        <v>1407</v>
      </c>
      <c r="J126" s="56" t="s">
        <v>1408</v>
      </c>
      <c r="K126" s="66">
        <v>1500</v>
      </c>
      <c r="L126" s="62">
        <f>K126*W126</f>
        <v>1500</v>
      </c>
      <c r="M126" s="58"/>
      <c r="N126" s="58"/>
      <c r="O126" s="58"/>
      <c r="P126" s="58"/>
      <c r="Q126" s="58"/>
      <c r="R126" s="58"/>
      <c r="S126" s="58"/>
      <c r="T126" s="58"/>
      <c r="U126" s="56"/>
      <c r="V126" s="56"/>
      <c r="W126" s="63">
        <v>1</v>
      </c>
      <c r="X126" s="64"/>
      <c r="Y126" s="58" t="s">
        <v>2094</v>
      </c>
    </row>
    <row r="127" spans="1:25" ht="12" customHeight="1" x14ac:dyDescent="0.3">
      <c r="A127" s="56">
        <v>122</v>
      </c>
      <c r="B127" s="60">
        <v>1192</v>
      </c>
      <c r="C127" s="69" t="s">
        <v>1816</v>
      </c>
      <c r="D127" s="56" t="s">
        <v>1735</v>
      </c>
      <c r="E127" s="56" t="s">
        <v>2141</v>
      </c>
      <c r="F127" s="56" t="s">
        <v>2142</v>
      </c>
      <c r="G127" s="56" t="s">
        <v>1437</v>
      </c>
      <c r="H127" s="56" t="s">
        <v>2144</v>
      </c>
      <c r="I127" s="56" t="s">
        <v>1435</v>
      </c>
      <c r="J127" s="56" t="s">
        <v>1436</v>
      </c>
      <c r="K127" s="66">
        <v>91500</v>
      </c>
      <c r="L127" s="62">
        <v>0</v>
      </c>
      <c r="M127" s="58"/>
      <c r="N127" s="58"/>
      <c r="O127" s="58"/>
      <c r="P127" s="58"/>
      <c r="Q127" s="58"/>
      <c r="R127" s="58"/>
      <c r="S127" s="58"/>
      <c r="T127" s="58"/>
      <c r="U127" s="56"/>
      <c r="V127" s="56"/>
      <c r="W127" s="63">
        <v>0</v>
      </c>
      <c r="X127" s="64"/>
      <c r="Y127" s="58" t="s">
        <v>2094</v>
      </c>
    </row>
    <row r="128" spans="1:25" ht="12" customHeight="1" x14ac:dyDescent="0.3">
      <c r="A128" s="56">
        <v>123</v>
      </c>
      <c r="B128" s="60">
        <v>1193</v>
      </c>
      <c r="C128" s="69" t="s">
        <v>1816</v>
      </c>
      <c r="D128" s="56" t="s">
        <v>1766</v>
      </c>
      <c r="E128" s="56" t="s">
        <v>1438</v>
      </c>
      <c r="F128" s="56" t="s">
        <v>1768</v>
      </c>
      <c r="G128" s="56" t="s">
        <v>1439</v>
      </c>
      <c r="H128" s="56" t="s">
        <v>2144</v>
      </c>
      <c r="I128" s="56" t="s">
        <v>1435</v>
      </c>
      <c r="J128" s="56" t="s">
        <v>1436</v>
      </c>
      <c r="K128" s="66">
        <v>18500</v>
      </c>
      <c r="L128" s="62">
        <v>0</v>
      </c>
      <c r="M128" s="58"/>
      <c r="N128" s="58"/>
      <c r="O128" s="58"/>
      <c r="P128" s="58"/>
      <c r="Q128" s="58"/>
      <c r="R128" s="58"/>
      <c r="S128" s="58"/>
      <c r="T128" s="58"/>
      <c r="U128" s="56"/>
      <c r="V128" s="56"/>
      <c r="W128" s="63">
        <v>0</v>
      </c>
      <c r="X128" s="64"/>
      <c r="Y128" s="58" t="s">
        <v>2094</v>
      </c>
    </row>
    <row r="129" spans="1:25" ht="12" customHeight="1" x14ac:dyDescent="0.3">
      <c r="A129" s="56">
        <v>124</v>
      </c>
      <c r="B129" s="60">
        <v>1194</v>
      </c>
      <c r="C129" s="69" t="s">
        <v>1816</v>
      </c>
      <c r="D129" s="56" t="s">
        <v>2142</v>
      </c>
      <c r="E129" s="56" t="s">
        <v>2144</v>
      </c>
      <c r="F129" s="69" t="s">
        <v>1440</v>
      </c>
      <c r="G129" s="56" t="s">
        <v>1441</v>
      </c>
      <c r="H129" s="56" t="s">
        <v>2144</v>
      </c>
      <c r="I129" s="56" t="s">
        <v>1435</v>
      </c>
      <c r="J129" s="56" t="s">
        <v>1436</v>
      </c>
      <c r="K129" s="66">
        <v>10000</v>
      </c>
      <c r="L129" s="62">
        <v>0</v>
      </c>
      <c r="M129" s="58"/>
      <c r="N129" s="58"/>
      <c r="O129" s="58"/>
      <c r="P129" s="58"/>
      <c r="Q129" s="58"/>
      <c r="R129" s="58"/>
      <c r="S129" s="58"/>
      <c r="T129" s="58"/>
      <c r="U129" s="56"/>
      <c r="V129" s="56"/>
      <c r="W129" s="63">
        <v>0</v>
      </c>
      <c r="X129" s="64"/>
      <c r="Y129" s="58" t="s">
        <v>2094</v>
      </c>
    </row>
    <row r="130" spans="1:25" ht="12" customHeight="1" x14ac:dyDescent="0.3">
      <c r="A130" s="56">
        <v>125</v>
      </c>
      <c r="B130" s="60">
        <v>1195</v>
      </c>
      <c r="C130" s="69" t="s">
        <v>1816</v>
      </c>
      <c r="D130" s="56"/>
      <c r="E130" s="56" t="s">
        <v>1442</v>
      </c>
      <c r="F130" s="56" t="s">
        <v>1443</v>
      </c>
      <c r="G130" s="56" t="s">
        <v>1444</v>
      </c>
      <c r="H130" s="56" t="s">
        <v>2144</v>
      </c>
      <c r="I130" s="56" t="s">
        <v>1435</v>
      </c>
      <c r="J130" s="56" t="s">
        <v>1436</v>
      </c>
      <c r="K130" s="66">
        <v>500</v>
      </c>
      <c r="L130" s="62">
        <v>0</v>
      </c>
      <c r="M130" s="58"/>
      <c r="N130" s="58"/>
      <c r="O130" s="58"/>
      <c r="P130" s="58"/>
      <c r="Q130" s="58"/>
      <c r="R130" s="58"/>
      <c r="S130" s="58"/>
      <c r="T130" s="58"/>
      <c r="U130" s="56"/>
      <c r="V130" s="56"/>
      <c r="W130" s="63">
        <v>0</v>
      </c>
      <c r="X130" s="64"/>
      <c r="Y130" s="58" t="s">
        <v>2094</v>
      </c>
    </row>
    <row r="131" spans="1:25" ht="12" customHeight="1" x14ac:dyDescent="0.3">
      <c r="A131" s="56">
        <v>126</v>
      </c>
      <c r="B131" s="60">
        <v>1196</v>
      </c>
      <c r="C131" s="58" t="s">
        <v>1816</v>
      </c>
      <c r="D131" s="56" t="s">
        <v>2142</v>
      </c>
      <c r="E131" s="56" t="s">
        <v>1763</v>
      </c>
      <c r="F131" s="56" t="s">
        <v>1784</v>
      </c>
      <c r="G131" s="56" t="s">
        <v>1420</v>
      </c>
      <c r="H131" s="56" t="s">
        <v>2144</v>
      </c>
      <c r="I131" s="56" t="s">
        <v>1407</v>
      </c>
      <c r="J131" s="56" t="s">
        <v>1408</v>
      </c>
      <c r="K131" s="66">
        <v>3000</v>
      </c>
      <c r="L131" s="62">
        <f>K131*W131</f>
        <v>3000</v>
      </c>
      <c r="M131" s="58"/>
      <c r="N131" s="58"/>
      <c r="O131" s="58"/>
      <c r="P131" s="58"/>
      <c r="Q131" s="58"/>
      <c r="R131" s="58"/>
      <c r="S131" s="58"/>
      <c r="T131" s="58"/>
      <c r="U131" s="56"/>
      <c r="V131" s="56"/>
      <c r="W131" s="63">
        <v>1</v>
      </c>
      <c r="X131" s="64"/>
      <c r="Y131" s="58" t="s">
        <v>2094</v>
      </c>
    </row>
    <row r="132" spans="1:25" ht="12" customHeight="1" x14ac:dyDescent="0.3">
      <c r="A132" s="56">
        <v>127</v>
      </c>
      <c r="B132" s="60">
        <v>1197</v>
      </c>
      <c r="C132" s="69" t="s">
        <v>1816</v>
      </c>
      <c r="D132" s="56" t="s">
        <v>1766</v>
      </c>
      <c r="E132" s="56" t="s">
        <v>1438</v>
      </c>
      <c r="F132" s="56" t="s">
        <v>1768</v>
      </c>
      <c r="G132" s="56" t="s">
        <v>1446</v>
      </c>
      <c r="H132" s="56" t="s">
        <v>2144</v>
      </c>
      <c r="I132" s="56" t="s">
        <v>1435</v>
      </c>
      <c r="J132" s="56" t="s">
        <v>1436</v>
      </c>
      <c r="K132" s="66">
        <v>3700</v>
      </c>
      <c r="L132" s="62">
        <v>0</v>
      </c>
      <c r="M132" s="58"/>
      <c r="N132" s="58"/>
      <c r="O132" s="58"/>
      <c r="P132" s="58"/>
      <c r="Q132" s="58"/>
      <c r="R132" s="58"/>
      <c r="S132" s="58"/>
      <c r="T132" s="58"/>
      <c r="U132" s="56"/>
      <c r="V132" s="56"/>
      <c r="W132" s="63">
        <v>0</v>
      </c>
      <c r="X132" s="64"/>
      <c r="Y132" s="58" t="s">
        <v>2094</v>
      </c>
    </row>
    <row r="133" spans="1:25" ht="12" customHeight="1" x14ac:dyDescent="0.3">
      <c r="A133" s="56">
        <v>128</v>
      </c>
      <c r="B133" s="60">
        <v>1198</v>
      </c>
      <c r="C133" s="58" t="s">
        <v>1816</v>
      </c>
      <c r="D133" s="56" t="s">
        <v>2149</v>
      </c>
      <c r="E133" s="56" t="s">
        <v>1771</v>
      </c>
      <c r="F133" s="56" t="s">
        <v>1411</v>
      </c>
      <c r="G133" s="56" t="s">
        <v>1412</v>
      </c>
      <c r="H133" s="56" t="s">
        <v>2144</v>
      </c>
      <c r="I133" s="56" t="s">
        <v>1407</v>
      </c>
      <c r="J133" s="56" t="s">
        <v>1408</v>
      </c>
      <c r="K133" s="66">
        <v>5000</v>
      </c>
      <c r="L133" s="62">
        <f>K133*W133</f>
        <v>5000</v>
      </c>
      <c r="M133" s="58"/>
      <c r="N133" s="58"/>
      <c r="O133" s="58"/>
      <c r="P133" s="58"/>
      <c r="Q133" s="58"/>
      <c r="R133" s="58"/>
      <c r="S133" s="58"/>
      <c r="T133" s="58"/>
      <c r="U133" s="56"/>
      <c r="V133" s="56"/>
      <c r="W133" s="63">
        <v>1</v>
      </c>
      <c r="X133" s="64"/>
      <c r="Y133" s="58" t="s">
        <v>2094</v>
      </c>
    </row>
    <row r="134" spans="1:25" ht="12" customHeight="1" x14ac:dyDescent="0.3">
      <c r="A134" s="56">
        <v>129</v>
      </c>
      <c r="B134" s="60">
        <v>1199</v>
      </c>
      <c r="C134" s="69" t="s">
        <v>1816</v>
      </c>
      <c r="D134" s="56" t="s">
        <v>2249</v>
      </c>
      <c r="E134" s="56" t="s">
        <v>1438</v>
      </c>
      <c r="F134" s="56" t="s">
        <v>1768</v>
      </c>
      <c r="G134" s="56" t="s">
        <v>1451</v>
      </c>
      <c r="H134" s="56" t="s">
        <v>2144</v>
      </c>
      <c r="I134" s="56" t="s">
        <v>1449</v>
      </c>
      <c r="J134" s="56" t="s">
        <v>1450</v>
      </c>
      <c r="K134" s="66">
        <v>30000</v>
      </c>
      <c r="L134" s="62">
        <v>0</v>
      </c>
      <c r="M134" s="58"/>
      <c r="N134" s="58"/>
      <c r="O134" s="58"/>
      <c r="P134" s="58"/>
      <c r="Q134" s="58"/>
      <c r="R134" s="58"/>
      <c r="S134" s="58"/>
      <c r="T134" s="58"/>
      <c r="U134" s="56"/>
      <c r="V134" s="56"/>
      <c r="W134" s="63">
        <v>0</v>
      </c>
      <c r="X134" s="64"/>
      <c r="Y134" s="58" t="s">
        <v>2094</v>
      </c>
    </row>
    <row r="135" spans="1:25" ht="12" customHeight="1" x14ac:dyDescent="0.3">
      <c r="A135" s="56">
        <v>130</v>
      </c>
      <c r="B135" s="60">
        <v>1200</v>
      </c>
      <c r="C135" s="58" t="s">
        <v>1816</v>
      </c>
      <c r="D135" s="56" t="s">
        <v>1735</v>
      </c>
      <c r="E135" s="56" t="s">
        <v>1763</v>
      </c>
      <c r="F135" s="56" t="s">
        <v>1784</v>
      </c>
      <c r="G135" s="56" t="s">
        <v>1452</v>
      </c>
      <c r="H135" s="56" t="s">
        <v>2144</v>
      </c>
      <c r="I135" s="56" t="s">
        <v>1449</v>
      </c>
      <c r="J135" s="56" t="s">
        <v>1450</v>
      </c>
      <c r="K135" s="66">
        <v>5000</v>
      </c>
      <c r="L135" s="62">
        <f t="shared" ref="L135:L166" si="5">K135*W135</f>
        <v>5000</v>
      </c>
      <c r="M135" s="58"/>
      <c r="N135" s="58"/>
      <c r="O135" s="58"/>
      <c r="P135" s="58"/>
      <c r="Q135" s="58"/>
      <c r="R135" s="58"/>
      <c r="S135" s="58"/>
      <c r="T135" s="58"/>
      <c r="U135" s="56"/>
      <c r="V135" s="56"/>
      <c r="W135" s="63">
        <v>1</v>
      </c>
      <c r="X135" s="64"/>
      <c r="Y135" s="58" t="s">
        <v>2094</v>
      </c>
    </row>
    <row r="136" spans="1:25" ht="12" customHeight="1" x14ac:dyDescent="0.3">
      <c r="A136" s="56">
        <v>131</v>
      </c>
      <c r="B136" s="60">
        <v>1201</v>
      </c>
      <c r="C136" s="58" t="s">
        <v>1816</v>
      </c>
      <c r="D136" s="56" t="s">
        <v>1735</v>
      </c>
      <c r="E136" s="58" t="s">
        <v>1080</v>
      </c>
      <c r="F136" s="58" t="s">
        <v>1111</v>
      </c>
      <c r="G136" s="56" t="s">
        <v>1295</v>
      </c>
      <c r="H136" s="58" t="s">
        <v>2144</v>
      </c>
      <c r="I136" s="58" t="s">
        <v>1407</v>
      </c>
      <c r="J136" s="56" t="s">
        <v>1100</v>
      </c>
      <c r="K136" s="73">
        <v>7800</v>
      </c>
      <c r="L136" s="62">
        <f t="shared" si="5"/>
        <v>7800</v>
      </c>
      <c r="M136" s="58"/>
      <c r="N136" s="58"/>
      <c r="O136" s="58"/>
      <c r="P136" s="58"/>
      <c r="Q136" s="58"/>
      <c r="R136" s="58"/>
      <c r="S136" s="58"/>
      <c r="T136" s="58"/>
      <c r="U136" s="56" t="s">
        <v>1101</v>
      </c>
      <c r="V136" s="56"/>
      <c r="W136" s="63">
        <v>1</v>
      </c>
      <c r="X136" s="64"/>
      <c r="Y136" s="58" t="s">
        <v>2094</v>
      </c>
    </row>
    <row r="137" spans="1:25" ht="12" customHeight="1" x14ac:dyDescent="0.3">
      <c r="A137" s="56">
        <v>132</v>
      </c>
      <c r="B137" s="60">
        <v>1202</v>
      </c>
      <c r="C137" s="58" t="s">
        <v>1816</v>
      </c>
      <c r="D137" s="56" t="s">
        <v>1735</v>
      </c>
      <c r="E137" s="58" t="s">
        <v>1080</v>
      </c>
      <c r="F137" s="58" t="s">
        <v>1111</v>
      </c>
      <c r="G137" s="56" t="s">
        <v>1297</v>
      </c>
      <c r="H137" s="58" t="s">
        <v>2144</v>
      </c>
      <c r="I137" s="58" t="s">
        <v>1407</v>
      </c>
      <c r="J137" s="56" t="s">
        <v>1100</v>
      </c>
      <c r="K137" s="73">
        <v>7800</v>
      </c>
      <c r="L137" s="62">
        <f t="shared" si="5"/>
        <v>7800</v>
      </c>
      <c r="M137" s="58"/>
      <c r="N137" s="58"/>
      <c r="O137" s="58"/>
      <c r="P137" s="58"/>
      <c r="Q137" s="58"/>
      <c r="R137" s="58"/>
      <c r="S137" s="58"/>
      <c r="T137" s="58"/>
      <c r="U137" s="56" t="s">
        <v>1101</v>
      </c>
      <c r="V137" s="56"/>
      <c r="W137" s="63">
        <v>1</v>
      </c>
      <c r="X137" s="64"/>
      <c r="Y137" s="58" t="s">
        <v>2094</v>
      </c>
    </row>
    <row r="138" spans="1:25" ht="12" customHeight="1" x14ac:dyDescent="0.3">
      <c r="A138" s="56">
        <v>133</v>
      </c>
      <c r="B138" s="60">
        <v>1203</v>
      </c>
      <c r="C138" s="58" t="s">
        <v>1816</v>
      </c>
      <c r="D138" s="56" t="s">
        <v>1613</v>
      </c>
      <c r="E138" s="56" t="s">
        <v>1771</v>
      </c>
      <c r="F138" s="56" t="s">
        <v>1781</v>
      </c>
      <c r="G138" s="56" t="s">
        <v>1782</v>
      </c>
      <c r="H138" s="56" t="s">
        <v>2144</v>
      </c>
      <c r="I138" s="56" t="s">
        <v>1777</v>
      </c>
      <c r="J138" s="56" t="s">
        <v>1778</v>
      </c>
      <c r="K138" s="66">
        <v>8000</v>
      </c>
      <c r="L138" s="62">
        <f t="shared" si="5"/>
        <v>8000</v>
      </c>
      <c r="M138" s="58"/>
      <c r="N138" s="58"/>
      <c r="O138" s="58"/>
      <c r="P138" s="58"/>
      <c r="Q138" s="58"/>
      <c r="R138" s="58"/>
      <c r="S138" s="58"/>
      <c r="T138" s="58"/>
      <c r="U138" s="56"/>
      <c r="V138" s="56"/>
      <c r="W138" s="63">
        <v>1</v>
      </c>
      <c r="X138" s="64"/>
      <c r="Y138" s="58" t="s">
        <v>2094</v>
      </c>
    </row>
    <row r="139" spans="1:25" ht="12" customHeight="1" x14ac:dyDescent="0.3">
      <c r="A139" s="56">
        <v>134</v>
      </c>
      <c r="B139" s="60">
        <v>1204</v>
      </c>
      <c r="C139" s="58" t="s">
        <v>1816</v>
      </c>
      <c r="D139" s="56" t="s">
        <v>1735</v>
      </c>
      <c r="E139" s="58" t="s">
        <v>1080</v>
      </c>
      <c r="F139" s="58" t="s">
        <v>1111</v>
      </c>
      <c r="G139" s="56" t="s">
        <v>1296</v>
      </c>
      <c r="H139" s="58" t="s">
        <v>2144</v>
      </c>
      <c r="I139" s="58" t="s">
        <v>1407</v>
      </c>
      <c r="J139" s="56" t="s">
        <v>1100</v>
      </c>
      <c r="K139" s="73">
        <v>8800</v>
      </c>
      <c r="L139" s="62">
        <f t="shared" si="5"/>
        <v>8800</v>
      </c>
      <c r="M139" s="58"/>
      <c r="N139" s="58"/>
      <c r="O139" s="58"/>
      <c r="P139" s="58"/>
      <c r="Q139" s="58"/>
      <c r="R139" s="58"/>
      <c r="S139" s="58"/>
      <c r="T139" s="58"/>
      <c r="U139" s="56" t="s">
        <v>1101</v>
      </c>
      <c r="V139" s="56"/>
      <c r="W139" s="63">
        <v>1</v>
      </c>
      <c r="X139" s="64"/>
      <c r="Y139" s="58" t="s">
        <v>2094</v>
      </c>
    </row>
    <row r="140" spans="1:25" ht="12" customHeight="1" x14ac:dyDescent="0.3">
      <c r="A140" s="56">
        <v>135</v>
      </c>
      <c r="B140" s="60">
        <v>1205</v>
      </c>
      <c r="C140" s="58" t="s">
        <v>1816</v>
      </c>
      <c r="D140" s="56" t="s">
        <v>1735</v>
      </c>
      <c r="E140" s="58" t="s">
        <v>1080</v>
      </c>
      <c r="F140" s="58" t="s">
        <v>1111</v>
      </c>
      <c r="G140" s="56" t="s">
        <v>1298</v>
      </c>
      <c r="H140" s="58" t="s">
        <v>2144</v>
      </c>
      <c r="I140" s="58" t="s">
        <v>1407</v>
      </c>
      <c r="J140" s="56" t="s">
        <v>1100</v>
      </c>
      <c r="K140" s="73">
        <v>8800</v>
      </c>
      <c r="L140" s="62">
        <f t="shared" si="5"/>
        <v>8800</v>
      </c>
      <c r="M140" s="58"/>
      <c r="N140" s="58"/>
      <c r="O140" s="58"/>
      <c r="P140" s="58"/>
      <c r="Q140" s="58"/>
      <c r="R140" s="58"/>
      <c r="S140" s="58"/>
      <c r="T140" s="58"/>
      <c r="U140" s="56" t="s">
        <v>1101</v>
      </c>
      <c r="V140" s="56"/>
      <c r="W140" s="63">
        <v>1</v>
      </c>
      <c r="X140" s="64"/>
      <c r="Y140" s="58" t="s">
        <v>2094</v>
      </c>
    </row>
    <row r="141" spans="1:25" ht="12" customHeight="1" x14ac:dyDescent="0.3">
      <c r="A141" s="56">
        <v>136</v>
      </c>
      <c r="B141" s="60">
        <v>1206</v>
      </c>
      <c r="C141" s="58" t="s">
        <v>1816</v>
      </c>
      <c r="D141" s="56" t="s">
        <v>1735</v>
      </c>
      <c r="E141" s="56" t="s">
        <v>1771</v>
      </c>
      <c r="F141" s="56" t="s">
        <v>2142</v>
      </c>
      <c r="G141" s="56" t="s">
        <v>1772</v>
      </c>
      <c r="H141" s="56" t="s">
        <v>2144</v>
      </c>
      <c r="I141" s="56" t="s">
        <v>1751</v>
      </c>
      <c r="J141" s="56" t="s">
        <v>1773</v>
      </c>
      <c r="K141" s="66">
        <v>10000</v>
      </c>
      <c r="L141" s="62">
        <f t="shared" si="5"/>
        <v>10000</v>
      </c>
      <c r="M141" s="58"/>
      <c r="N141" s="58"/>
      <c r="O141" s="58"/>
      <c r="P141" s="58"/>
      <c r="Q141" s="58"/>
      <c r="R141" s="58"/>
      <c r="S141" s="58"/>
      <c r="T141" s="58"/>
      <c r="U141" s="56"/>
      <c r="V141" s="56"/>
      <c r="W141" s="63">
        <v>1</v>
      </c>
      <c r="X141" s="64"/>
      <c r="Y141" s="58" t="s">
        <v>2094</v>
      </c>
    </row>
    <row r="142" spans="1:25" ht="12" customHeight="1" x14ac:dyDescent="0.3">
      <c r="A142" s="56">
        <v>137</v>
      </c>
      <c r="B142" s="60">
        <v>1207</v>
      </c>
      <c r="C142" s="58" t="s">
        <v>1816</v>
      </c>
      <c r="D142" s="56" t="s">
        <v>1766</v>
      </c>
      <c r="E142" s="56" t="s">
        <v>1771</v>
      </c>
      <c r="F142" s="56" t="s">
        <v>1774</v>
      </c>
      <c r="G142" s="56" t="s">
        <v>1775</v>
      </c>
      <c r="H142" s="56" t="s">
        <v>2144</v>
      </c>
      <c r="I142" s="56" t="s">
        <v>1751</v>
      </c>
      <c r="J142" s="56" t="s">
        <v>1773</v>
      </c>
      <c r="K142" s="66">
        <v>10000</v>
      </c>
      <c r="L142" s="62">
        <f t="shared" si="5"/>
        <v>10000</v>
      </c>
      <c r="M142" s="58"/>
      <c r="N142" s="58"/>
      <c r="O142" s="58"/>
      <c r="P142" s="58"/>
      <c r="Q142" s="58"/>
      <c r="R142" s="58"/>
      <c r="S142" s="58"/>
      <c r="T142" s="58"/>
      <c r="U142" s="56"/>
      <c r="V142" s="56"/>
      <c r="W142" s="63">
        <v>1</v>
      </c>
      <c r="X142" s="64"/>
      <c r="Y142" s="58" t="s">
        <v>2094</v>
      </c>
    </row>
    <row r="143" spans="1:25" ht="12" customHeight="1" x14ac:dyDescent="0.3">
      <c r="A143" s="56">
        <v>138</v>
      </c>
      <c r="B143" s="60">
        <v>1208</v>
      </c>
      <c r="C143" s="69" t="s">
        <v>1816</v>
      </c>
      <c r="D143" s="56" t="s">
        <v>2149</v>
      </c>
      <c r="E143" s="56" t="s">
        <v>2141</v>
      </c>
      <c r="F143" s="56" t="s">
        <v>2142</v>
      </c>
      <c r="G143" s="56" t="s">
        <v>1273</v>
      </c>
      <c r="H143" s="56" t="s">
        <v>2144</v>
      </c>
      <c r="I143" s="56" t="s">
        <v>2108</v>
      </c>
      <c r="J143" s="56" t="s">
        <v>1274</v>
      </c>
      <c r="K143" s="66">
        <v>40000</v>
      </c>
      <c r="L143" s="62">
        <f t="shared" si="5"/>
        <v>0</v>
      </c>
      <c r="M143" s="58"/>
      <c r="N143" s="58"/>
      <c r="O143" s="58"/>
      <c r="P143" s="58"/>
      <c r="Q143" s="58"/>
      <c r="R143" s="58"/>
      <c r="S143" s="58"/>
      <c r="T143" s="58"/>
      <c r="U143" s="58" t="s">
        <v>1275</v>
      </c>
      <c r="V143" s="58"/>
      <c r="W143" s="63">
        <v>0</v>
      </c>
      <c r="X143" s="74"/>
      <c r="Y143" s="58" t="s">
        <v>2094</v>
      </c>
    </row>
    <row r="144" spans="1:25" ht="12" customHeight="1" x14ac:dyDescent="0.3">
      <c r="A144" s="56">
        <v>139</v>
      </c>
      <c r="B144" s="60">
        <v>1209</v>
      </c>
      <c r="C144" s="69" t="s">
        <v>1816</v>
      </c>
      <c r="D144" s="56" t="s">
        <v>2149</v>
      </c>
      <c r="E144" s="56" t="s">
        <v>2141</v>
      </c>
      <c r="F144" s="56" t="s">
        <v>2142</v>
      </c>
      <c r="G144" s="56" t="s">
        <v>1276</v>
      </c>
      <c r="H144" s="56" t="s">
        <v>2144</v>
      </c>
      <c r="I144" s="56" t="s">
        <v>2108</v>
      </c>
      <c r="J144" s="56" t="s">
        <v>1277</v>
      </c>
      <c r="K144" s="66">
        <v>40000</v>
      </c>
      <c r="L144" s="62">
        <f t="shared" si="5"/>
        <v>0</v>
      </c>
      <c r="M144" s="58"/>
      <c r="N144" s="58"/>
      <c r="O144" s="58"/>
      <c r="P144" s="58"/>
      <c r="Q144" s="58"/>
      <c r="R144" s="58"/>
      <c r="S144" s="58"/>
      <c r="T144" s="58"/>
      <c r="U144" s="58" t="s">
        <v>1275</v>
      </c>
      <c r="V144" s="58"/>
      <c r="W144" s="63">
        <v>0</v>
      </c>
      <c r="X144" s="74"/>
      <c r="Y144" s="58" t="s">
        <v>2094</v>
      </c>
    </row>
    <row r="145" spans="1:25" ht="12" customHeight="1" x14ac:dyDescent="0.3">
      <c r="A145" s="56">
        <v>140</v>
      </c>
      <c r="B145" s="60">
        <v>1210</v>
      </c>
      <c r="C145" s="69" t="s">
        <v>1816</v>
      </c>
      <c r="D145" s="56"/>
      <c r="E145" s="56" t="s">
        <v>1278</v>
      </c>
      <c r="F145" s="56" t="s">
        <v>1279</v>
      </c>
      <c r="G145" s="56" t="s">
        <v>1280</v>
      </c>
      <c r="H145" s="56" t="s">
        <v>1835</v>
      </c>
      <c r="I145" s="56" t="s">
        <v>2145</v>
      </c>
      <c r="J145" s="56" t="s">
        <v>1281</v>
      </c>
      <c r="K145" s="66">
        <v>447090</v>
      </c>
      <c r="L145" s="62">
        <f t="shared" si="5"/>
        <v>0</v>
      </c>
      <c r="M145" s="58"/>
      <c r="N145" s="58"/>
      <c r="O145" s="58"/>
      <c r="P145" s="58"/>
      <c r="Q145" s="58"/>
      <c r="R145" s="58"/>
      <c r="S145" s="58"/>
      <c r="T145" s="58"/>
      <c r="U145" s="56"/>
      <c r="V145" s="56"/>
      <c r="W145" s="63">
        <v>0</v>
      </c>
      <c r="X145" s="64" t="s">
        <v>1282</v>
      </c>
      <c r="Y145" s="58" t="s">
        <v>1283</v>
      </c>
    </row>
    <row r="146" spans="1:25" ht="12" customHeight="1" x14ac:dyDescent="0.3">
      <c r="A146" s="56">
        <v>141</v>
      </c>
      <c r="B146" s="60">
        <v>1211</v>
      </c>
      <c r="C146" s="69" t="s">
        <v>1816</v>
      </c>
      <c r="D146" s="56" t="s">
        <v>1735</v>
      </c>
      <c r="E146" s="56" t="s">
        <v>1284</v>
      </c>
      <c r="F146" s="56" t="s">
        <v>1285</v>
      </c>
      <c r="G146" s="56" t="s">
        <v>1286</v>
      </c>
      <c r="H146" s="56" t="s">
        <v>1835</v>
      </c>
      <c r="I146" s="56" t="s">
        <v>2145</v>
      </c>
      <c r="J146" s="56" t="s">
        <v>1281</v>
      </c>
      <c r="K146" s="66">
        <v>36600</v>
      </c>
      <c r="L146" s="62">
        <f t="shared" si="5"/>
        <v>0</v>
      </c>
      <c r="M146" s="58"/>
      <c r="N146" s="58"/>
      <c r="O146" s="58"/>
      <c r="P146" s="58"/>
      <c r="Q146" s="58"/>
      <c r="R146" s="58"/>
      <c r="S146" s="58"/>
      <c r="T146" s="58"/>
      <c r="U146" s="56"/>
      <c r="V146" s="56"/>
      <c r="W146" s="63">
        <v>0</v>
      </c>
      <c r="X146" s="64" t="s">
        <v>1282</v>
      </c>
      <c r="Y146" s="58" t="s">
        <v>1283</v>
      </c>
    </row>
    <row r="147" spans="1:25" ht="12" customHeight="1" x14ac:dyDescent="0.3">
      <c r="A147" s="56">
        <v>142</v>
      </c>
      <c r="B147" s="60">
        <v>1212</v>
      </c>
      <c r="C147" s="69" t="s">
        <v>1816</v>
      </c>
      <c r="D147" s="56" t="s">
        <v>1735</v>
      </c>
      <c r="E147" s="56" t="s">
        <v>1284</v>
      </c>
      <c r="F147" s="56" t="s">
        <v>1285</v>
      </c>
      <c r="G147" s="56" t="s">
        <v>1287</v>
      </c>
      <c r="H147" s="56" t="s">
        <v>1835</v>
      </c>
      <c r="I147" s="56" t="s">
        <v>2145</v>
      </c>
      <c r="J147" s="56" t="s">
        <v>1281</v>
      </c>
      <c r="K147" s="66">
        <v>36600</v>
      </c>
      <c r="L147" s="62">
        <f t="shared" si="5"/>
        <v>0</v>
      </c>
      <c r="M147" s="58"/>
      <c r="N147" s="58"/>
      <c r="O147" s="58"/>
      <c r="P147" s="58"/>
      <c r="Q147" s="58"/>
      <c r="R147" s="58"/>
      <c r="S147" s="58"/>
      <c r="T147" s="58"/>
      <c r="U147" s="56"/>
      <c r="V147" s="56"/>
      <c r="W147" s="63">
        <v>0</v>
      </c>
      <c r="X147" s="64" t="s">
        <v>1282</v>
      </c>
      <c r="Y147" s="58" t="s">
        <v>1283</v>
      </c>
    </row>
    <row r="148" spans="1:25" ht="12" customHeight="1" x14ac:dyDescent="0.3">
      <c r="A148" s="56">
        <v>143</v>
      </c>
      <c r="B148" s="60">
        <v>1213</v>
      </c>
      <c r="C148" s="69" t="s">
        <v>1816</v>
      </c>
      <c r="D148" s="56" t="s">
        <v>1735</v>
      </c>
      <c r="E148" s="56" t="s">
        <v>1284</v>
      </c>
      <c r="F148" s="56" t="s">
        <v>1285</v>
      </c>
      <c r="G148" s="56" t="s">
        <v>1288</v>
      </c>
      <c r="H148" s="56" t="s">
        <v>1835</v>
      </c>
      <c r="I148" s="56" t="s">
        <v>2145</v>
      </c>
      <c r="J148" s="56" t="s">
        <v>1281</v>
      </c>
      <c r="K148" s="66">
        <v>36600</v>
      </c>
      <c r="L148" s="62">
        <f t="shared" si="5"/>
        <v>0</v>
      </c>
      <c r="M148" s="58"/>
      <c r="N148" s="58"/>
      <c r="O148" s="58"/>
      <c r="P148" s="58"/>
      <c r="Q148" s="58"/>
      <c r="R148" s="58"/>
      <c r="S148" s="58"/>
      <c r="T148" s="58"/>
      <c r="U148" s="56"/>
      <c r="V148" s="56"/>
      <c r="W148" s="63">
        <v>0</v>
      </c>
      <c r="X148" s="64" t="s">
        <v>1282</v>
      </c>
      <c r="Y148" s="58" t="s">
        <v>1283</v>
      </c>
    </row>
    <row r="149" spans="1:25" ht="12" customHeight="1" x14ac:dyDescent="0.3">
      <c r="A149" s="56">
        <v>144</v>
      </c>
      <c r="B149" s="60">
        <v>1214</v>
      </c>
      <c r="C149" s="69" t="s">
        <v>1816</v>
      </c>
      <c r="D149" s="56" t="s">
        <v>1735</v>
      </c>
      <c r="E149" s="56" t="s">
        <v>1284</v>
      </c>
      <c r="F149" s="56" t="s">
        <v>1285</v>
      </c>
      <c r="G149" s="56" t="s">
        <v>1289</v>
      </c>
      <c r="H149" s="56" t="s">
        <v>1835</v>
      </c>
      <c r="I149" s="56" t="s">
        <v>2145</v>
      </c>
      <c r="J149" s="56" t="s">
        <v>1281</v>
      </c>
      <c r="K149" s="66">
        <v>36600</v>
      </c>
      <c r="L149" s="62">
        <f t="shared" si="5"/>
        <v>0</v>
      </c>
      <c r="M149" s="58"/>
      <c r="N149" s="58"/>
      <c r="O149" s="58"/>
      <c r="P149" s="58"/>
      <c r="Q149" s="58"/>
      <c r="R149" s="58"/>
      <c r="S149" s="58"/>
      <c r="T149" s="58"/>
      <c r="U149" s="56"/>
      <c r="V149" s="56"/>
      <c r="W149" s="63">
        <v>0</v>
      </c>
      <c r="X149" s="64" t="s">
        <v>1282</v>
      </c>
      <c r="Y149" s="58" t="s">
        <v>1283</v>
      </c>
    </row>
    <row r="150" spans="1:25" ht="12" customHeight="1" x14ac:dyDescent="0.3">
      <c r="A150" s="56">
        <v>145</v>
      </c>
      <c r="B150" s="60">
        <v>1215</v>
      </c>
      <c r="C150" s="69" t="s">
        <v>1816</v>
      </c>
      <c r="D150" s="56" t="s">
        <v>1735</v>
      </c>
      <c r="E150" s="56" t="s">
        <v>1284</v>
      </c>
      <c r="F150" s="56" t="s">
        <v>1285</v>
      </c>
      <c r="G150" s="56" t="s">
        <v>868</v>
      </c>
      <c r="H150" s="56" t="s">
        <v>1835</v>
      </c>
      <c r="I150" s="56" t="s">
        <v>2145</v>
      </c>
      <c r="J150" s="56" t="s">
        <v>1281</v>
      </c>
      <c r="K150" s="66">
        <v>36600</v>
      </c>
      <c r="L150" s="62">
        <f t="shared" si="5"/>
        <v>0</v>
      </c>
      <c r="M150" s="58"/>
      <c r="N150" s="58"/>
      <c r="O150" s="58"/>
      <c r="P150" s="58"/>
      <c r="Q150" s="58"/>
      <c r="R150" s="58"/>
      <c r="S150" s="58"/>
      <c r="T150" s="58"/>
      <c r="U150" s="56"/>
      <c r="V150" s="56"/>
      <c r="W150" s="63">
        <v>0</v>
      </c>
      <c r="X150" s="64" t="s">
        <v>1282</v>
      </c>
      <c r="Y150" s="58" t="s">
        <v>1283</v>
      </c>
    </row>
    <row r="151" spans="1:25" ht="12" customHeight="1" x14ac:dyDescent="0.3">
      <c r="A151" s="56">
        <v>146</v>
      </c>
      <c r="B151" s="60">
        <v>1216</v>
      </c>
      <c r="C151" s="69" t="s">
        <v>1816</v>
      </c>
      <c r="D151" s="56" t="s">
        <v>1735</v>
      </c>
      <c r="E151" s="56" t="s">
        <v>1284</v>
      </c>
      <c r="F151" s="56" t="s">
        <v>1285</v>
      </c>
      <c r="G151" s="56" t="s">
        <v>869</v>
      </c>
      <c r="H151" s="56" t="s">
        <v>1835</v>
      </c>
      <c r="I151" s="56" t="s">
        <v>2145</v>
      </c>
      <c r="J151" s="56" t="s">
        <v>1281</v>
      </c>
      <c r="K151" s="66">
        <v>36600</v>
      </c>
      <c r="L151" s="62">
        <f t="shared" si="5"/>
        <v>0</v>
      </c>
      <c r="M151" s="58"/>
      <c r="N151" s="58"/>
      <c r="O151" s="58"/>
      <c r="P151" s="58"/>
      <c r="Q151" s="58"/>
      <c r="R151" s="58"/>
      <c r="S151" s="58"/>
      <c r="T151" s="58"/>
      <c r="U151" s="56"/>
      <c r="V151" s="56"/>
      <c r="W151" s="63">
        <v>0</v>
      </c>
      <c r="X151" s="64" t="s">
        <v>1282</v>
      </c>
      <c r="Y151" s="58" t="s">
        <v>1283</v>
      </c>
    </row>
    <row r="152" spans="1:25" ht="12" customHeight="1" x14ac:dyDescent="0.3">
      <c r="A152" s="56">
        <v>147</v>
      </c>
      <c r="B152" s="60">
        <v>1217</v>
      </c>
      <c r="C152" s="69" t="s">
        <v>1816</v>
      </c>
      <c r="D152" s="56" t="s">
        <v>1735</v>
      </c>
      <c r="E152" s="56" t="s">
        <v>1284</v>
      </c>
      <c r="F152" s="56" t="s">
        <v>1285</v>
      </c>
      <c r="G152" s="56" t="s">
        <v>870</v>
      </c>
      <c r="H152" s="56" t="s">
        <v>1835</v>
      </c>
      <c r="I152" s="56" t="s">
        <v>2145</v>
      </c>
      <c r="J152" s="56" t="s">
        <v>1281</v>
      </c>
      <c r="K152" s="66">
        <v>36600</v>
      </c>
      <c r="L152" s="62">
        <f t="shared" si="5"/>
        <v>0</v>
      </c>
      <c r="M152" s="58"/>
      <c r="N152" s="58"/>
      <c r="O152" s="58"/>
      <c r="P152" s="58"/>
      <c r="Q152" s="58"/>
      <c r="R152" s="58"/>
      <c r="S152" s="58"/>
      <c r="T152" s="58"/>
      <c r="U152" s="56"/>
      <c r="V152" s="56"/>
      <c r="W152" s="63">
        <v>0</v>
      </c>
      <c r="X152" s="64" t="s">
        <v>1282</v>
      </c>
      <c r="Y152" s="58" t="s">
        <v>1283</v>
      </c>
    </row>
    <row r="153" spans="1:25" ht="12" customHeight="1" x14ac:dyDescent="0.3">
      <c r="A153" s="56">
        <v>148</v>
      </c>
      <c r="B153" s="60">
        <v>1218</v>
      </c>
      <c r="C153" s="69" t="s">
        <v>1816</v>
      </c>
      <c r="D153" s="56" t="s">
        <v>1735</v>
      </c>
      <c r="E153" s="56" t="s">
        <v>1284</v>
      </c>
      <c r="F153" s="56" t="s">
        <v>1285</v>
      </c>
      <c r="G153" s="56" t="s">
        <v>871</v>
      </c>
      <c r="H153" s="56" t="s">
        <v>1835</v>
      </c>
      <c r="I153" s="56" t="s">
        <v>2145</v>
      </c>
      <c r="J153" s="56" t="s">
        <v>1281</v>
      </c>
      <c r="K153" s="66">
        <v>36600</v>
      </c>
      <c r="L153" s="62">
        <f t="shared" si="5"/>
        <v>0</v>
      </c>
      <c r="M153" s="58"/>
      <c r="N153" s="58"/>
      <c r="O153" s="58"/>
      <c r="P153" s="58"/>
      <c r="Q153" s="58"/>
      <c r="R153" s="58"/>
      <c r="S153" s="58"/>
      <c r="T153" s="58"/>
      <c r="U153" s="56"/>
      <c r="V153" s="56"/>
      <c r="W153" s="63">
        <v>0</v>
      </c>
      <c r="X153" s="64" t="s">
        <v>1282</v>
      </c>
      <c r="Y153" s="58" t="s">
        <v>1283</v>
      </c>
    </row>
    <row r="154" spans="1:25" ht="12" customHeight="1" x14ac:dyDescent="0.3">
      <c r="A154" s="56">
        <v>149</v>
      </c>
      <c r="B154" s="60">
        <v>1219</v>
      </c>
      <c r="C154" s="69" t="s">
        <v>1816</v>
      </c>
      <c r="D154" s="56" t="s">
        <v>1735</v>
      </c>
      <c r="E154" s="56" t="s">
        <v>1284</v>
      </c>
      <c r="F154" s="56" t="s">
        <v>1285</v>
      </c>
      <c r="G154" s="56" t="s">
        <v>872</v>
      </c>
      <c r="H154" s="56" t="s">
        <v>1835</v>
      </c>
      <c r="I154" s="56" t="s">
        <v>2145</v>
      </c>
      <c r="J154" s="56" t="s">
        <v>1281</v>
      </c>
      <c r="K154" s="66">
        <v>36600</v>
      </c>
      <c r="L154" s="62">
        <f t="shared" si="5"/>
        <v>0</v>
      </c>
      <c r="M154" s="58"/>
      <c r="N154" s="58"/>
      <c r="O154" s="58"/>
      <c r="P154" s="58"/>
      <c r="Q154" s="58"/>
      <c r="R154" s="58"/>
      <c r="S154" s="58"/>
      <c r="T154" s="58"/>
      <c r="U154" s="56"/>
      <c r="V154" s="56"/>
      <c r="W154" s="63">
        <v>0</v>
      </c>
      <c r="X154" s="64" t="s">
        <v>1282</v>
      </c>
      <c r="Y154" s="58" t="s">
        <v>1283</v>
      </c>
    </row>
    <row r="155" spans="1:25" ht="12" customHeight="1" x14ac:dyDescent="0.3">
      <c r="A155" s="56">
        <v>150</v>
      </c>
      <c r="B155" s="60">
        <v>1220</v>
      </c>
      <c r="C155" s="69" t="s">
        <v>1816</v>
      </c>
      <c r="D155" s="56" t="s">
        <v>1735</v>
      </c>
      <c r="E155" s="56" t="s">
        <v>1284</v>
      </c>
      <c r="F155" s="56" t="s">
        <v>1285</v>
      </c>
      <c r="G155" s="56" t="s">
        <v>873</v>
      </c>
      <c r="H155" s="56" t="s">
        <v>1835</v>
      </c>
      <c r="I155" s="56" t="s">
        <v>2145</v>
      </c>
      <c r="J155" s="56" t="s">
        <v>1281</v>
      </c>
      <c r="K155" s="66">
        <v>146400</v>
      </c>
      <c r="L155" s="62">
        <f t="shared" si="5"/>
        <v>0</v>
      </c>
      <c r="M155" s="58"/>
      <c r="N155" s="58"/>
      <c r="O155" s="58"/>
      <c r="P155" s="58"/>
      <c r="Q155" s="58"/>
      <c r="R155" s="58"/>
      <c r="S155" s="58"/>
      <c r="T155" s="58"/>
      <c r="U155" s="56"/>
      <c r="V155" s="56"/>
      <c r="W155" s="63">
        <v>0</v>
      </c>
      <c r="X155" s="64" t="s">
        <v>1282</v>
      </c>
      <c r="Y155" s="58" t="s">
        <v>1283</v>
      </c>
    </row>
    <row r="156" spans="1:25" ht="12" customHeight="1" x14ac:dyDescent="0.3">
      <c r="A156" s="56">
        <v>151</v>
      </c>
      <c r="B156" s="60">
        <v>1221</v>
      </c>
      <c r="C156" s="69" t="s">
        <v>1816</v>
      </c>
      <c r="D156" s="56" t="s">
        <v>1735</v>
      </c>
      <c r="E156" s="56" t="s">
        <v>1284</v>
      </c>
      <c r="F156" s="56" t="s">
        <v>1285</v>
      </c>
      <c r="G156" s="56" t="s">
        <v>874</v>
      </c>
      <c r="H156" s="56" t="s">
        <v>1835</v>
      </c>
      <c r="I156" s="56" t="s">
        <v>2151</v>
      </c>
      <c r="J156" s="56" t="s">
        <v>1762</v>
      </c>
      <c r="K156" s="66">
        <v>150000</v>
      </c>
      <c r="L156" s="62">
        <f t="shared" si="5"/>
        <v>0</v>
      </c>
      <c r="M156" s="58"/>
      <c r="N156" s="58"/>
      <c r="O156" s="58"/>
      <c r="P156" s="58"/>
      <c r="Q156" s="58"/>
      <c r="R156" s="58"/>
      <c r="S156" s="58"/>
      <c r="T156" s="58"/>
      <c r="U156" s="56" t="s">
        <v>875</v>
      </c>
      <c r="V156" s="58"/>
      <c r="W156" s="63">
        <v>0</v>
      </c>
      <c r="X156" s="64" t="s">
        <v>1282</v>
      </c>
      <c r="Y156" s="58" t="s">
        <v>1283</v>
      </c>
    </row>
    <row r="157" spans="1:25" ht="12" customHeight="1" x14ac:dyDescent="0.3">
      <c r="A157" s="56">
        <v>152</v>
      </c>
      <c r="B157" s="60">
        <v>1222</v>
      </c>
      <c r="C157" s="69" t="s">
        <v>1816</v>
      </c>
      <c r="D157" s="56" t="s">
        <v>1735</v>
      </c>
      <c r="E157" s="56" t="s">
        <v>1284</v>
      </c>
      <c r="F157" s="56" t="s">
        <v>1279</v>
      </c>
      <c r="G157" s="56" t="s">
        <v>876</v>
      </c>
      <c r="H157" s="56" t="s">
        <v>1835</v>
      </c>
      <c r="I157" s="56" t="s">
        <v>2151</v>
      </c>
      <c r="J157" s="56" t="s">
        <v>1762</v>
      </c>
      <c r="K157" s="66">
        <v>100000</v>
      </c>
      <c r="L157" s="62">
        <f t="shared" si="5"/>
        <v>0</v>
      </c>
      <c r="M157" s="58"/>
      <c r="N157" s="58"/>
      <c r="O157" s="58"/>
      <c r="P157" s="58"/>
      <c r="Q157" s="58"/>
      <c r="R157" s="58"/>
      <c r="S157" s="58"/>
      <c r="T157" s="58"/>
      <c r="U157" s="56" t="s">
        <v>875</v>
      </c>
      <c r="V157" s="58"/>
      <c r="W157" s="63">
        <v>0</v>
      </c>
      <c r="X157" s="64" t="s">
        <v>1282</v>
      </c>
      <c r="Y157" s="58" t="s">
        <v>1283</v>
      </c>
    </row>
    <row r="158" spans="1:25" ht="12" customHeight="1" x14ac:dyDescent="0.3">
      <c r="A158" s="56">
        <v>153</v>
      </c>
      <c r="B158" s="60">
        <v>1223</v>
      </c>
      <c r="C158" s="69" t="s">
        <v>1816</v>
      </c>
      <c r="D158" s="56" t="s">
        <v>1735</v>
      </c>
      <c r="E158" s="56" t="s">
        <v>1284</v>
      </c>
      <c r="F158" s="56" t="s">
        <v>1279</v>
      </c>
      <c r="G158" s="56" t="s">
        <v>877</v>
      </c>
      <c r="H158" s="56" t="s">
        <v>1835</v>
      </c>
      <c r="I158" s="56" t="s">
        <v>2151</v>
      </c>
      <c r="J158" s="56" t="s">
        <v>1762</v>
      </c>
      <c r="K158" s="66">
        <v>50000</v>
      </c>
      <c r="L158" s="62">
        <f t="shared" si="5"/>
        <v>0</v>
      </c>
      <c r="M158" s="58"/>
      <c r="N158" s="58"/>
      <c r="O158" s="58"/>
      <c r="P158" s="58"/>
      <c r="Q158" s="58"/>
      <c r="R158" s="58"/>
      <c r="S158" s="58"/>
      <c r="T158" s="58"/>
      <c r="U158" s="56" t="s">
        <v>875</v>
      </c>
      <c r="V158" s="58"/>
      <c r="W158" s="63">
        <v>0</v>
      </c>
      <c r="X158" s="64" t="s">
        <v>1282</v>
      </c>
      <c r="Y158" s="58" t="s">
        <v>1283</v>
      </c>
    </row>
    <row r="159" spans="1:25" ht="12" customHeight="1" x14ac:dyDescent="0.3">
      <c r="A159" s="56">
        <v>154</v>
      </c>
      <c r="B159" s="60">
        <v>1224</v>
      </c>
      <c r="C159" s="69" t="s">
        <v>1816</v>
      </c>
      <c r="D159" s="56"/>
      <c r="E159" s="56" t="s">
        <v>1284</v>
      </c>
      <c r="F159" s="56" t="s">
        <v>878</v>
      </c>
      <c r="G159" s="56" t="s">
        <v>879</v>
      </c>
      <c r="H159" s="56" t="s">
        <v>1835</v>
      </c>
      <c r="I159" s="56" t="s">
        <v>2151</v>
      </c>
      <c r="J159" s="56" t="s">
        <v>1762</v>
      </c>
      <c r="K159" s="66">
        <v>70000</v>
      </c>
      <c r="L159" s="62">
        <f t="shared" si="5"/>
        <v>0</v>
      </c>
      <c r="M159" s="58"/>
      <c r="N159" s="58"/>
      <c r="O159" s="58"/>
      <c r="P159" s="58"/>
      <c r="Q159" s="58"/>
      <c r="R159" s="58"/>
      <c r="S159" s="58"/>
      <c r="T159" s="58"/>
      <c r="U159" s="56"/>
      <c r="V159" s="56"/>
      <c r="W159" s="63">
        <v>0</v>
      </c>
      <c r="X159" s="64" t="s">
        <v>1282</v>
      </c>
      <c r="Y159" s="58" t="s">
        <v>1283</v>
      </c>
    </row>
    <row r="160" spans="1:25" ht="12" customHeight="1" x14ac:dyDescent="0.3">
      <c r="A160" s="56">
        <v>155</v>
      </c>
      <c r="B160" s="60">
        <v>1225</v>
      </c>
      <c r="C160" s="69" t="s">
        <v>1816</v>
      </c>
      <c r="D160" s="56"/>
      <c r="E160" s="56" t="s">
        <v>1284</v>
      </c>
      <c r="F160" s="56" t="s">
        <v>1279</v>
      </c>
      <c r="G160" s="56" t="s">
        <v>1302</v>
      </c>
      <c r="H160" s="56" t="s">
        <v>1835</v>
      </c>
      <c r="I160" s="56" t="s">
        <v>2151</v>
      </c>
      <c r="J160" s="56" t="s">
        <v>1762</v>
      </c>
      <c r="K160" s="66">
        <v>50000</v>
      </c>
      <c r="L160" s="62">
        <f t="shared" si="5"/>
        <v>0</v>
      </c>
      <c r="M160" s="58"/>
      <c r="N160" s="58"/>
      <c r="O160" s="58"/>
      <c r="P160" s="58"/>
      <c r="Q160" s="58"/>
      <c r="R160" s="58"/>
      <c r="S160" s="58"/>
      <c r="T160" s="58"/>
      <c r="U160" s="56"/>
      <c r="V160" s="56"/>
      <c r="W160" s="63">
        <v>0</v>
      </c>
      <c r="X160" s="64" t="s">
        <v>1282</v>
      </c>
      <c r="Y160" s="58" t="s">
        <v>1283</v>
      </c>
    </row>
    <row r="161" spans="1:25" ht="12" customHeight="1" x14ac:dyDescent="0.3">
      <c r="A161" s="56">
        <v>156</v>
      </c>
      <c r="B161" s="60">
        <v>1226</v>
      </c>
      <c r="C161" s="69" t="s">
        <v>1816</v>
      </c>
      <c r="D161" s="56"/>
      <c r="E161" s="56" t="s">
        <v>1284</v>
      </c>
      <c r="F161" s="56" t="s">
        <v>878</v>
      </c>
      <c r="G161" s="56" t="s">
        <v>1303</v>
      </c>
      <c r="H161" s="56" t="s">
        <v>1835</v>
      </c>
      <c r="I161" s="56" t="s">
        <v>1751</v>
      </c>
      <c r="J161" s="56" t="s">
        <v>1304</v>
      </c>
      <c r="K161" s="66">
        <v>65000</v>
      </c>
      <c r="L161" s="62">
        <f t="shared" si="5"/>
        <v>0</v>
      </c>
      <c r="M161" s="58"/>
      <c r="N161" s="58"/>
      <c r="O161" s="58"/>
      <c r="P161" s="58"/>
      <c r="Q161" s="58"/>
      <c r="R161" s="58"/>
      <c r="S161" s="58"/>
      <c r="T161" s="58"/>
      <c r="U161" s="56"/>
      <c r="V161" s="56"/>
      <c r="W161" s="63">
        <v>0</v>
      </c>
      <c r="X161" s="64" t="s">
        <v>1282</v>
      </c>
      <c r="Y161" s="58" t="s">
        <v>1283</v>
      </c>
    </row>
    <row r="162" spans="1:25" ht="12" customHeight="1" x14ac:dyDescent="0.3">
      <c r="A162" s="56">
        <v>157</v>
      </c>
      <c r="B162" s="60">
        <v>1227</v>
      </c>
      <c r="C162" s="69" t="s">
        <v>1816</v>
      </c>
      <c r="D162" s="56"/>
      <c r="E162" s="56" t="s">
        <v>1284</v>
      </c>
      <c r="F162" s="56" t="s">
        <v>878</v>
      </c>
      <c r="G162" s="56" t="s">
        <v>1305</v>
      </c>
      <c r="H162" s="56" t="s">
        <v>1835</v>
      </c>
      <c r="I162" s="56" t="s">
        <v>1751</v>
      </c>
      <c r="J162" s="56" t="s">
        <v>1304</v>
      </c>
      <c r="K162" s="66">
        <v>165000</v>
      </c>
      <c r="L162" s="62">
        <f t="shared" si="5"/>
        <v>0</v>
      </c>
      <c r="M162" s="58"/>
      <c r="N162" s="58"/>
      <c r="O162" s="58"/>
      <c r="P162" s="58"/>
      <c r="Q162" s="58"/>
      <c r="R162" s="58"/>
      <c r="S162" s="58"/>
      <c r="T162" s="58"/>
      <c r="U162" s="56"/>
      <c r="V162" s="56"/>
      <c r="W162" s="63">
        <v>0</v>
      </c>
      <c r="X162" s="64" t="s">
        <v>1282</v>
      </c>
      <c r="Y162" s="58" t="s">
        <v>1283</v>
      </c>
    </row>
    <row r="163" spans="1:25" ht="12" customHeight="1" x14ac:dyDescent="0.3">
      <c r="A163" s="56">
        <v>158</v>
      </c>
      <c r="B163" s="60">
        <v>1228</v>
      </c>
      <c r="C163" s="69" t="s">
        <v>1816</v>
      </c>
      <c r="D163" s="56"/>
      <c r="E163" s="56" t="s">
        <v>1284</v>
      </c>
      <c r="F163" s="56" t="s">
        <v>1285</v>
      </c>
      <c r="G163" s="56" t="s">
        <v>1306</v>
      </c>
      <c r="H163" s="56" t="s">
        <v>1835</v>
      </c>
      <c r="I163" s="56" t="s">
        <v>1751</v>
      </c>
      <c r="J163" s="56" t="s">
        <v>1304</v>
      </c>
      <c r="K163" s="66">
        <v>30000</v>
      </c>
      <c r="L163" s="62">
        <f t="shared" si="5"/>
        <v>0</v>
      </c>
      <c r="M163" s="58"/>
      <c r="N163" s="58"/>
      <c r="O163" s="58"/>
      <c r="P163" s="58"/>
      <c r="Q163" s="58"/>
      <c r="R163" s="58"/>
      <c r="S163" s="58"/>
      <c r="T163" s="58"/>
      <c r="U163" s="56"/>
      <c r="V163" s="56"/>
      <c r="W163" s="63">
        <v>0</v>
      </c>
      <c r="X163" s="64" t="s">
        <v>1282</v>
      </c>
      <c r="Y163" s="58" t="s">
        <v>1283</v>
      </c>
    </row>
    <row r="164" spans="1:25" ht="12" customHeight="1" x14ac:dyDescent="0.3">
      <c r="A164" s="56">
        <v>159</v>
      </c>
      <c r="B164" s="60">
        <v>1229</v>
      </c>
      <c r="C164" s="69" t="s">
        <v>1816</v>
      </c>
      <c r="D164" s="56" t="s">
        <v>1735</v>
      </c>
      <c r="E164" s="56" t="s">
        <v>1284</v>
      </c>
      <c r="F164" s="56" t="s">
        <v>1285</v>
      </c>
      <c r="G164" s="56" t="s">
        <v>1307</v>
      </c>
      <c r="H164" s="56" t="s">
        <v>1835</v>
      </c>
      <c r="I164" s="56" t="s">
        <v>1751</v>
      </c>
      <c r="J164" s="56" t="s">
        <v>1304</v>
      </c>
      <c r="K164" s="66">
        <v>45000</v>
      </c>
      <c r="L164" s="62">
        <f t="shared" si="5"/>
        <v>0</v>
      </c>
      <c r="M164" s="58"/>
      <c r="N164" s="58"/>
      <c r="O164" s="58"/>
      <c r="P164" s="58"/>
      <c r="Q164" s="58"/>
      <c r="R164" s="58"/>
      <c r="S164" s="58"/>
      <c r="T164" s="58"/>
      <c r="U164" s="56"/>
      <c r="V164" s="56"/>
      <c r="W164" s="63">
        <v>0</v>
      </c>
      <c r="X164" s="64" t="s">
        <v>1282</v>
      </c>
      <c r="Y164" s="58" t="s">
        <v>1283</v>
      </c>
    </row>
    <row r="165" spans="1:25" ht="12" customHeight="1" x14ac:dyDescent="0.3">
      <c r="A165" s="56">
        <v>160</v>
      </c>
      <c r="B165" s="60">
        <v>1230</v>
      </c>
      <c r="C165" s="69" t="s">
        <v>1816</v>
      </c>
      <c r="D165" s="56" t="s">
        <v>1735</v>
      </c>
      <c r="E165" s="56" t="s">
        <v>1284</v>
      </c>
      <c r="F165" s="56" t="s">
        <v>1285</v>
      </c>
      <c r="G165" s="56" t="s">
        <v>1308</v>
      </c>
      <c r="H165" s="56" t="s">
        <v>1835</v>
      </c>
      <c r="I165" s="56" t="s">
        <v>1751</v>
      </c>
      <c r="J165" s="56" t="s">
        <v>1304</v>
      </c>
      <c r="K165" s="66">
        <v>40000</v>
      </c>
      <c r="L165" s="62">
        <f t="shared" si="5"/>
        <v>0</v>
      </c>
      <c r="M165" s="58"/>
      <c r="N165" s="58"/>
      <c r="O165" s="58"/>
      <c r="P165" s="58"/>
      <c r="Q165" s="58"/>
      <c r="R165" s="58"/>
      <c r="S165" s="58"/>
      <c r="T165" s="58"/>
      <c r="U165" s="56"/>
      <c r="V165" s="56"/>
      <c r="W165" s="63">
        <v>0</v>
      </c>
      <c r="X165" s="64" t="s">
        <v>1282</v>
      </c>
      <c r="Y165" s="58" t="s">
        <v>1283</v>
      </c>
    </row>
    <row r="166" spans="1:25" ht="12" customHeight="1" x14ac:dyDescent="0.3">
      <c r="A166" s="56">
        <v>161</v>
      </c>
      <c r="B166" s="60">
        <v>1231</v>
      </c>
      <c r="C166" s="69" t="s">
        <v>1816</v>
      </c>
      <c r="D166" s="56"/>
      <c r="E166" s="56" t="s">
        <v>1284</v>
      </c>
      <c r="F166" s="56" t="s">
        <v>1279</v>
      </c>
      <c r="G166" s="56" t="s">
        <v>1309</v>
      </c>
      <c r="H166" s="56" t="s">
        <v>1835</v>
      </c>
      <c r="I166" s="56" t="s">
        <v>1777</v>
      </c>
      <c r="J166" s="56" t="s">
        <v>1778</v>
      </c>
      <c r="K166" s="66">
        <v>300000</v>
      </c>
      <c r="L166" s="62">
        <f t="shared" si="5"/>
        <v>0</v>
      </c>
      <c r="M166" s="58"/>
      <c r="N166" s="58"/>
      <c r="O166" s="58"/>
      <c r="P166" s="58"/>
      <c r="Q166" s="58"/>
      <c r="R166" s="58"/>
      <c r="S166" s="58"/>
      <c r="T166" s="58"/>
      <c r="U166" s="56"/>
      <c r="V166" s="56"/>
      <c r="W166" s="63">
        <v>0</v>
      </c>
      <c r="X166" s="64" t="s">
        <v>1282</v>
      </c>
      <c r="Y166" s="58" t="s">
        <v>1283</v>
      </c>
    </row>
    <row r="167" spans="1:25" ht="12" customHeight="1" x14ac:dyDescent="0.3">
      <c r="A167" s="56">
        <v>162</v>
      </c>
      <c r="B167" s="60">
        <v>1232</v>
      </c>
      <c r="C167" s="69" t="s">
        <v>1816</v>
      </c>
      <c r="D167" s="56" t="s">
        <v>1735</v>
      </c>
      <c r="E167" s="56" t="s">
        <v>1284</v>
      </c>
      <c r="F167" s="56" t="s">
        <v>1285</v>
      </c>
      <c r="G167" s="56" t="s">
        <v>1310</v>
      </c>
      <c r="H167" s="56" t="s">
        <v>1835</v>
      </c>
      <c r="I167" s="56" t="s">
        <v>2177</v>
      </c>
      <c r="J167" s="56" t="s">
        <v>2178</v>
      </c>
      <c r="K167" s="66">
        <v>56000</v>
      </c>
      <c r="L167" s="62">
        <f t="shared" ref="L167:L198" si="6">K167*W167</f>
        <v>0</v>
      </c>
      <c r="M167" s="58"/>
      <c r="N167" s="58"/>
      <c r="O167" s="58"/>
      <c r="P167" s="58"/>
      <c r="Q167" s="58"/>
      <c r="R167" s="58"/>
      <c r="S167" s="58"/>
      <c r="T167" s="58"/>
      <c r="U167" s="56"/>
      <c r="V167" s="56"/>
      <c r="W167" s="63">
        <v>0</v>
      </c>
      <c r="X167" s="64" t="s">
        <v>1282</v>
      </c>
      <c r="Y167" s="58" t="s">
        <v>1283</v>
      </c>
    </row>
    <row r="168" spans="1:25" ht="12" customHeight="1" x14ac:dyDescent="0.3">
      <c r="A168" s="56">
        <v>163</v>
      </c>
      <c r="B168" s="60">
        <v>1233</v>
      </c>
      <c r="C168" s="69" t="s">
        <v>1816</v>
      </c>
      <c r="D168" s="56" t="s">
        <v>1735</v>
      </c>
      <c r="E168" s="56" t="s">
        <v>1284</v>
      </c>
      <c r="F168" s="56" t="s">
        <v>1279</v>
      </c>
      <c r="G168" s="56" t="s">
        <v>1313</v>
      </c>
      <c r="H168" s="56" t="s">
        <v>1835</v>
      </c>
      <c r="I168" s="56" t="s">
        <v>2177</v>
      </c>
      <c r="J168" s="56" t="s">
        <v>2178</v>
      </c>
      <c r="K168" s="66">
        <v>58500</v>
      </c>
      <c r="L168" s="62">
        <f t="shared" si="6"/>
        <v>0</v>
      </c>
      <c r="M168" s="58"/>
      <c r="N168" s="58"/>
      <c r="O168" s="58"/>
      <c r="P168" s="58"/>
      <c r="Q168" s="58"/>
      <c r="R168" s="58"/>
      <c r="S168" s="58"/>
      <c r="T168" s="58"/>
      <c r="U168" s="56"/>
      <c r="V168" s="56"/>
      <c r="W168" s="63">
        <v>0</v>
      </c>
      <c r="X168" s="64" t="s">
        <v>1282</v>
      </c>
      <c r="Y168" s="58" t="s">
        <v>1283</v>
      </c>
    </row>
    <row r="169" spans="1:25" ht="12" customHeight="1" x14ac:dyDescent="0.3">
      <c r="A169" s="56">
        <v>164</v>
      </c>
      <c r="B169" s="60">
        <v>1234</v>
      </c>
      <c r="C169" s="69" t="s">
        <v>1816</v>
      </c>
      <c r="D169" s="56" t="s">
        <v>1735</v>
      </c>
      <c r="E169" s="56" t="s">
        <v>1284</v>
      </c>
      <c r="F169" s="56" t="s">
        <v>1279</v>
      </c>
      <c r="G169" s="56" t="s">
        <v>1314</v>
      </c>
      <c r="H169" s="56" t="s">
        <v>1835</v>
      </c>
      <c r="I169" s="56" t="s">
        <v>2177</v>
      </c>
      <c r="J169" s="56" t="s">
        <v>2178</v>
      </c>
      <c r="K169" s="66">
        <v>105000</v>
      </c>
      <c r="L169" s="62">
        <f t="shared" si="6"/>
        <v>0</v>
      </c>
      <c r="M169" s="58"/>
      <c r="N169" s="58"/>
      <c r="O169" s="58"/>
      <c r="P169" s="58"/>
      <c r="Q169" s="58"/>
      <c r="R169" s="58"/>
      <c r="S169" s="58"/>
      <c r="T169" s="58"/>
      <c r="U169" s="56"/>
      <c r="V169" s="56"/>
      <c r="W169" s="63">
        <v>0</v>
      </c>
      <c r="X169" s="64" t="s">
        <v>1282</v>
      </c>
      <c r="Y169" s="58" t="s">
        <v>1283</v>
      </c>
    </row>
    <row r="170" spans="1:25" ht="12" customHeight="1" x14ac:dyDescent="0.3">
      <c r="A170" s="56">
        <v>165</v>
      </c>
      <c r="B170" s="60">
        <v>1235</v>
      </c>
      <c r="C170" s="69" t="s">
        <v>1816</v>
      </c>
      <c r="D170" s="56" t="s">
        <v>1735</v>
      </c>
      <c r="E170" s="56" t="s">
        <v>1284</v>
      </c>
      <c r="F170" s="56" t="s">
        <v>878</v>
      </c>
      <c r="G170" s="56" t="s">
        <v>1315</v>
      </c>
      <c r="H170" s="56" t="s">
        <v>1835</v>
      </c>
      <c r="I170" s="56" t="s">
        <v>2177</v>
      </c>
      <c r="J170" s="56" t="s">
        <v>2178</v>
      </c>
      <c r="K170" s="66">
        <v>40500</v>
      </c>
      <c r="L170" s="62">
        <f t="shared" si="6"/>
        <v>0</v>
      </c>
      <c r="M170" s="58"/>
      <c r="N170" s="58"/>
      <c r="O170" s="58"/>
      <c r="P170" s="58"/>
      <c r="Q170" s="58"/>
      <c r="R170" s="58"/>
      <c r="S170" s="58"/>
      <c r="T170" s="58"/>
      <c r="U170" s="56" t="s">
        <v>1316</v>
      </c>
      <c r="V170" s="56"/>
      <c r="W170" s="63">
        <v>0</v>
      </c>
      <c r="X170" s="64" t="s">
        <v>1282</v>
      </c>
      <c r="Y170" s="58" t="s">
        <v>1283</v>
      </c>
    </row>
    <row r="171" spans="1:25" ht="12" customHeight="1" x14ac:dyDescent="0.3">
      <c r="A171" s="100">
        <v>166</v>
      </c>
      <c r="B171" s="60">
        <v>1236</v>
      </c>
      <c r="C171" s="69" t="s">
        <v>1816</v>
      </c>
      <c r="D171" s="56" t="s">
        <v>1735</v>
      </c>
      <c r="E171" s="56" t="s">
        <v>1284</v>
      </c>
      <c r="F171" s="56" t="s">
        <v>1285</v>
      </c>
      <c r="G171" s="56" t="s">
        <v>1317</v>
      </c>
      <c r="H171" s="56" t="s">
        <v>1835</v>
      </c>
      <c r="I171" s="56" t="s">
        <v>2177</v>
      </c>
      <c r="J171" s="56" t="s">
        <v>2178</v>
      </c>
      <c r="K171" s="66">
        <v>27500</v>
      </c>
      <c r="L171" s="62">
        <f t="shared" si="6"/>
        <v>0</v>
      </c>
      <c r="M171" s="58"/>
      <c r="N171" s="58"/>
      <c r="O171" s="58"/>
      <c r="P171" s="58"/>
      <c r="Q171" s="58"/>
      <c r="R171" s="58"/>
      <c r="S171" s="58"/>
      <c r="T171" s="58"/>
      <c r="U171" s="56" t="s">
        <v>1316</v>
      </c>
      <c r="V171" s="56"/>
      <c r="W171" s="63">
        <v>0</v>
      </c>
      <c r="X171" s="64" t="s">
        <v>1282</v>
      </c>
      <c r="Y171" s="58" t="s">
        <v>1283</v>
      </c>
    </row>
    <row r="172" spans="1:25" ht="12" customHeight="1" x14ac:dyDescent="0.3">
      <c r="A172" s="56">
        <v>167</v>
      </c>
      <c r="B172" s="60">
        <v>1237</v>
      </c>
      <c r="C172" s="69" t="s">
        <v>1816</v>
      </c>
      <c r="D172" s="56"/>
      <c r="E172" s="56" t="s">
        <v>1284</v>
      </c>
      <c r="F172" s="56" t="s">
        <v>1285</v>
      </c>
      <c r="G172" s="56" t="s">
        <v>1318</v>
      </c>
      <c r="H172" s="56" t="s">
        <v>1835</v>
      </c>
      <c r="I172" s="56" t="s">
        <v>1795</v>
      </c>
      <c r="J172" s="56" t="s">
        <v>2182</v>
      </c>
      <c r="K172" s="66">
        <v>700000</v>
      </c>
      <c r="L172" s="62">
        <f t="shared" si="6"/>
        <v>0</v>
      </c>
      <c r="M172" s="58"/>
      <c r="N172" s="58"/>
      <c r="O172" s="58"/>
      <c r="P172" s="58"/>
      <c r="Q172" s="58"/>
      <c r="R172" s="58"/>
      <c r="S172" s="58"/>
      <c r="T172" s="58"/>
      <c r="U172" s="56" t="s">
        <v>875</v>
      </c>
      <c r="V172" s="58"/>
      <c r="W172" s="63">
        <v>0</v>
      </c>
      <c r="X172" s="64" t="s">
        <v>1282</v>
      </c>
      <c r="Y172" s="58" t="s">
        <v>1283</v>
      </c>
    </row>
    <row r="173" spans="1:25" ht="12" customHeight="1" x14ac:dyDescent="0.3">
      <c r="A173" s="56">
        <v>168</v>
      </c>
      <c r="B173" s="60">
        <v>1238</v>
      </c>
      <c r="C173" s="69" t="s">
        <v>1816</v>
      </c>
      <c r="D173" s="56" t="s">
        <v>1735</v>
      </c>
      <c r="E173" s="56" t="s">
        <v>1284</v>
      </c>
      <c r="F173" s="56" t="s">
        <v>1285</v>
      </c>
      <c r="G173" s="56" t="s">
        <v>1319</v>
      </c>
      <c r="H173" s="56" t="s">
        <v>1835</v>
      </c>
      <c r="I173" s="56" t="s">
        <v>1407</v>
      </c>
      <c r="J173" s="56" t="s">
        <v>1408</v>
      </c>
      <c r="K173" s="66">
        <v>35000</v>
      </c>
      <c r="L173" s="62">
        <f t="shared" si="6"/>
        <v>0</v>
      </c>
      <c r="M173" s="58"/>
      <c r="N173" s="58"/>
      <c r="O173" s="58"/>
      <c r="P173" s="58"/>
      <c r="Q173" s="58"/>
      <c r="R173" s="58"/>
      <c r="S173" s="58"/>
      <c r="T173" s="58"/>
      <c r="U173" s="56"/>
      <c r="V173" s="56"/>
      <c r="W173" s="63">
        <v>0</v>
      </c>
      <c r="X173" s="64" t="s">
        <v>1282</v>
      </c>
      <c r="Y173" s="58" t="s">
        <v>1283</v>
      </c>
    </row>
    <row r="174" spans="1:25" ht="12" customHeight="1" x14ac:dyDescent="0.3">
      <c r="A174" s="56">
        <v>169</v>
      </c>
      <c r="B174" s="60">
        <v>1239</v>
      </c>
      <c r="C174" s="69" t="s">
        <v>1816</v>
      </c>
      <c r="D174" s="56"/>
      <c r="E174" s="56" t="s">
        <v>1284</v>
      </c>
      <c r="F174" s="56" t="s">
        <v>878</v>
      </c>
      <c r="G174" s="56" t="s">
        <v>1320</v>
      </c>
      <c r="H174" s="56" t="s">
        <v>1835</v>
      </c>
      <c r="I174" s="56" t="s">
        <v>1407</v>
      </c>
      <c r="J174" s="56" t="s">
        <v>1408</v>
      </c>
      <c r="K174" s="66">
        <v>75000</v>
      </c>
      <c r="L174" s="62">
        <f t="shared" si="6"/>
        <v>0</v>
      </c>
      <c r="M174" s="58"/>
      <c r="N174" s="58"/>
      <c r="O174" s="58"/>
      <c r="P174" s="58"/>
      <c r="Q174" s="58"/>
      <c r="R174" s="58"/>
      <c r="S174" s="58"/>
      <c r="T174" s="58"/>
      <c r="U174" s="56"/>
      <c r="V174" s="56"/>
      <c r="W174" s="63">
        <v>0</v>
      </c>
      <c r="X174" s="64" t="s">
        <v>1282</v>
      </c>
      <c r="Y174" s="58" t="s">
        <v>1283</v>
      </c>
    </row>
    <row r="175" spans="1:25" ht="12" customHeight="1" x14ac:dyDescent="0.3">
      <c r="A175" s="56">
        <v>170</v>
      </c>
      <c r="B175" s="60">
        <v>1240</v>
      </c>
      <c r="C175" s="69" t="s">
        <v>1816</v>
      </c>
      <c r="D175" s="56"/>
      <c r="E175" s="56" t="s">
        <v>1284</v>
      </c>
      <c r="F175" s="56" t="s">
        <v>878</v>
      </c>
      <c r="G175" s="56" t="s">
        <v>1321</v>
      </c>
      <c r="H175" s="56" t="s">
        <v>1835</v>
      </c>
      <c r="I175" s="56" t="s">
        <v>1407</v>
      </c>
      <c r="J175" s="56" t="s">
        <v>1408</v>
      </c>
      <c r="K175" s="66">
        <v>75000</v>
      </c>
      <c r="L175" s="62">
        <f t="shared" si="6"/>
        <v>0</v>
      </c>
      <c r="M175" s="58"/>
      <c r="N175" s="58"/>
      <c r="O175" s="58"/>
      <c r="P175" s="58"/>
      <c r="Q175" s="58"/>
      <c r="R175" s="58"/>
      <c r="S175" s="58"/>
      <c r="T175" s="58"/>
      <c r="U175" s="56"/>
      <c r="V175" s="56"/>
      <c r="W175" s="63">
        <v>0</v>
      </c>
      <c r="X175" s="64" t="s">
        <v>1282</v>
      </c>
      <c r="Y175" s="58" t="s">
        <v>1283</v>
      </c>
    </row>
    <row r="176" spans="1:25" ht="12" customHeight="1" x14ac:dyDescent="0.3">
      <c r="A176" s="56">
        <v>171</v>
      </c>
      <c r="B176" s="60">
        <v>1241</v>
      </c>
      <c r="C176" s="69" t="s">
        <v>1816</v>
      </c>
      <c r="D176" s="56"/>
      <c r="E176" s="56" t="s">
        <v>1284</v>
      </c>
      <c r="F176" s="56" t="s">
        <v>878</v>
      </c>
      <c r="G176" s="56" t="s">
        <v>1322</v>
      </c>
      <c r="H176" s="56" t="s">
        <v>1835</v>
      </c>
      <c r="I176" s="56" t="s">
        <v>1407</v>
      </c>
      <c r="J176" s="56" t="s">
        <v>1408</v>
      </c>
      <c r="K176" s="66">
        <v>15000</v>
      </c>
      <c r="L176" s="62">
        <f t="shared" si="6"/>
        <v>0</v>
      </c>
      <c r="M176" s="58"/>
      <c r="N176" s="58"/>
      <c r="O176" s="58"/>
      <c r="P176" s="58"/>
      <c r="Q176" s="58"/>
      <c r="R176" s="58"/>
      <c r="S176" s="58"/>
      <c r="T176" s="58"/>
      <c r="U176" s="56"/>
      <c r="V176" s="56"/>
      <c r="W176" s="63">
        <v>0</v>
      </c>
      <c r="X176" s="64" t="s">
        <v>1282</v>
      </c>
      <c r="Y176" s="58" t="s">
        <v>1283</v>
      </c>
    </row>
    <row r="177" spans="1:25" ht="12" customHeight="1" x14ac:dyDescent="0.3">
      <c r="A177" s="56">
        <v>172</v>
      </c>
      <c r="B177" s="60">
        <v>1242</v>
      </c>
      <c r="C177" s="69" t="s">
        <v>1816</v>
      </c>
      <c r="D177" s="56" t="s">
        <v>1735</v>
      </c>
      <c r="E177" s="56" t="s">
        <v>1284</v>
      </c>
      <c r="F177" s="56" t="s">
        <v>878</v>
      </c>
      <c r="G177" s="56" t="s">
        <v>1323</v>
      </c>
      <c r="H177" s="56" t="s">
        <v>1835</v>
      </c>
      <c r="I177" s="56" t="s">
        <v>1407</v>
      </c>
      <c r="J177" s="56" t="s">
        <v>1408</v>
      </c>
      <c r="K177" s="66">
        <v>10000</v>
      </c>
      <c r="L177" s="62">
        <f t="shared" si="6"/>
        <v>0</v>
      </c>
      <c r="M177" s="58"/>
      <c r="N177" s="58"/>
      <c r="O177" s="58"/>
      <c r="P177" s="58"/>
      <c r="Q177" s="58"/>
      <c r="R177" s="58"/>
      <c r="S177" s="58"/>
      <c r="T177" s="58"/>
      <c r="U177" s="56"/>
      <c r="V177" s="56"/>
      <c r="W177" s="63">
        <v>0</v>
      </c>
      <c r="X177" s="64" t="s">
        <v>1282</v>
      </c>
      <c r="Y177" s="58" t="s">
        <v>1283</v>
      </c>
    </row>
    <row r="178" spans="1:25" ht="12" customHeight="1" x14ac:dyDescent="0.3">
      <c r="A178" s="56">
        <v>173</v>
      </c>
      <c r="B178" s="60">
        <v>1243</v>
      </c>
      <c r="C178" s="69" t="s">
        <v>1816</v>
      </c>
      <c r="D178" s="56" t="s">
        <v>1735</v>
      </c>
      <c r="E178" s="56" t="s">
        <v>1284</v>
      </c>
      <c r="F178" s="56" t="s">
        <v>1279</v>
      </c>
      <c r="G178" s="56" t="s">
        <v>1324</v>
      </c>
      <c r="H178" s="56" t="s">
        <v>1835</v>
      </c>
      <c r="I178" s="56" t="s">
        <v>1407</v>
      </c>
      <c r="J178" s="56" t="s">
        <v>1408</v>
      </c>
      <c r="K178" s="66">
        <v>25000</v>
      </c>
      <c r="L178" s="62">
        <f t="shared" si="6"/>
        <v>0</v>
      </c>
      <c r="M178" s="58"/>
      <c r="N178" s="58"/>
      <c r="O178" s="58"/>
      <c r="P178" s="58"/>
      <c r="Q178" s="58"/>
      <c r="R178" s="58"/>
      <c r="S178" s="58"/>
      <c r="T178" s="58"/>
      <c r="U178" s="56"/>
      <c r="V178" s="56"/>
      <c r="W178" s="63">
        <v>0</v>
      </c>
      <c r="X178" s="64" t="s">
        <v>1282</v>
      </c>
      <c r="Y178" s="58" t="s">
        <v>1283</v>
      </c>
    </row>
    <row r="179" spans="1:25" ht="12" customHeight="1" x14ac:dyDescent="0.3">
      <c r="A179" s="56">
        <v>174</v>
      </c>
      <c r="B179" s="60">
        <v>1244</v>
      </c>
      <c r="C179" s="69" t="s">
        <v>1816</v>
      </c>
      <c r="D179" s="56" t="s">
        <v>1735</v>
      </c>
      <c r="E179" s="56" t="s">
        <v>1284</v>
      </c>
      <c r="F179" s="56" t="s">
        <v>1285</v>
      </c>
      <c r="G179" s="56" t="s">
        <v>1325</v>
      </c>
      <c r="H179" s="56" t="s">
        <v>1835</v>
      </c>
      <c r="I179" s="56" t="s">
        <v>1407</v>
      </c>
      <c r="J179" s="56" t="s">
        <v>1408</v>
      </c>
      <c r="K179" s="66">
        <v>20000</v>
      </c>
      <c r="L179" s="62">
        <f t="shared" si="6"/>
        <v>0</v>
      </c>
      <c r="M179" s="58"/>
      <c r="N179" s="58"/>
      <c r="O179" s="58"/>
      <c r="P179" s="58"/>
      <c r="Q179" s="58"/>
      <c r="R179" s="58"/>
      <c r="S179" s="58"/>
      <c r="T179" s="58"/>
      <c r="U179" s="56"/>
      <c r="V179" s="56"/>
      <c r="W179" s="63">
        <v>0</v>
      </c>
      <c r="X179" s="64" t="s">
        <v>1282</v>
      </c>
      <c r="Y179" s="58" t="s">
        <v>1283</v>
      </c>
    </row>
    <row r="180" spans="1:25" ht="12" customHeight="1" x14ac:dyDescent="0.3">
      <c r="A180" s="56">
        <v>175</v>
      </c>
      <c r="B180" s="60">
        <v>1245</v>
      </c>
      <c r="C180" s="69" t="s">
        <v>1816</v>
      </c>
      <c r="D180" s="56" t="s">
        <v>1735</v>
      </c>
      <c r="E180" s="56" t="s">
        <v>1284</v>
      </c>
      <c r="F180" s="56" t="s">
        <v>878</v>
      </c>
      <c r="G180" s="56" t="s">
        <v>1326</v>
      </c>
      <c r="H180" s="56" t="s">
        <v>1835</v>
      </c>
      <c r="I180" s="56" t="s">
        <v>1407</v>
      </c>
      <c r="J180" s="56" t="s">
        <v>1408</v>
      </c>
      <c r="K180" s="66">
        <v>10000</v>
      </c>
      <c r="L180" s="62">
        <f t="shared" si="6"/>
        <v>0</v>
      </c>
      <c r="M180" s="58"/>
      <c r="N180" s="58"/>
      <c r="O180" s="58"/>
      <c r="P180" s="58"/>
      <c r="Q180" s="58"/>
      <c r="R180" s="58"/>
      <c r="S180" s="58"/>
      <c r="T180" s="58"/>
      <c r="U180" s="56"/>
      <c r="V180" s="56"/>
      <c r="W180" s="63">
        <v>0</v>
      </c>
      <c r="X180" s="64" t="s">
        <v>1282</v>
      </c>
      <c r="Y180" s="58" t="s">
        <v>1283</v>
      </c>
    </row>
    <row r="181" spans="1:25" ht="12" customHeight="1" x14ac:dyDescent="0.3">
      <c r="A181" s="56">
        <v>176</v>
      </c>
      <c r="B181" s="60">
        <v>1246</v>
      </c>
      <c r="C181" s="69" t="s">
        <v>1816</v>
      </c>
      <c r="D181" s="56" t="s">
        <v>1735</v>
      </c>
      <c r="E181" s="56" t="s">
        <v>1284</v>
      </c>
      <c r="F181" s="56" t="s">
        <v>1285</v>
      </c>
      <c r="G181" s="56" t="s">
        <v>1327</v>
      </c>
      <c r="H181" s="56" t="s">
        <v>1835</v>
      </c>
      <c r="I181" s="56" t="s">
        <v>1407</v>
      </c>
      <c r="J181" s="56" t="s">
        <v>1408</v>
      </c>
      <c r="K181" s="66">
        <v>120000</v>
      </c>
      <c r="L181" s="62">
        <f t="shared" si="6"/>
        <v>0</v>
      </c>
      <c r="M181" s="58"/>
      <c r="N181" s="58"/>
      <c r="O181" s="58"/>
      <c r="P181" s="58"/>
      <c r="Q181" s="58"/>
      <c r="R181" s="58"/>
      <c r="S181" s="58"/>
      <c r="T181" s="58"/>
      <c r="U181" s="56"/>
      <c r="V181" s="56"/>
      <c r="W181" s="63">
        <v>0</v>
      </c>
      <c r="X181" s="64" t="s">
        <v>1282</v>
      </c>
      <c r="Y181" s="58" t="s">
        <v>1283</v>
      </c>
    </row>
    <row r="182" spans="1:25" ht="12" customHeight="1" x14ac:dyDescent="0.3">
      <c r="A182" s="56">
        <v>177</v>
      </c>
      <c r="B182" s="60">
        <v>1247</v>
      </c>
      <c r="C182" s="69" t="s">
        <v>1816</v>
      </c>
      <c r="D182" s="56" t="s">
        <v>1735</v>
      </c>
      <c r="E182" s="56" t="s">
        <v>1284</v>
      </c>
      <c r="F182" s="56" t="s">
        <v>1285</v>
      </c>
      <c r="G182" s="56" t="s">
        <v>1328</v>
      </c>
      <c r="H182" s="56" t="s">
        <v>1835</v>
      </c>
      <c r="I182" s="56" t="s">
        <v>1407</v>
      </c>
      <c r="J182" s="56" t="s">
        <v>1408</v>
      </c>
      <c r="K182" s="66">
        <v>60000</v>
      </c>
      <c r="L182" s="62">
        <f t="shared" si="6"/>
        <v>0</v>
      </c>
      <c r="M182" s="58"/>
      <c r="N182" s="58"/>
      <c r="O182" s="58"/>
      <c r="P182" s="58"/>
      <c r="Q182" s="58"/>
      <c r="R182" s="58"/>
      <c r="S182" s="58"/>
      <c r="T182" s="58"/>
      <c r="U182" s="56"/>
      <c r="V182" s="56"/>
      <c r="W182" s="63">
        <v>0</v>
      </c>
      <c r="X182" s="64" t="s">
        <v>1282</v>
      </c>
      <c r="Y182" s="58" t="s">
        <v>1283</v>
      </c>
    </row>
    <row r="183" spans="1:25" ht="12" customHeight="1" x14ac:dyDescent="0.3">
      <c r="A183" s="56">
        <v>178</v>
      </c>
      <c r="B183" s="60">
        <v>1248</v>
      </c>
      <c r="C183" s="69" t="s">
        <v>1816</v>
      </c>
      <c r="D183" s="56" t="s">
        <v>1735</v>
      </c>
      <c r="E183" s="56" t="s">
        <v>1284</v>
      </c>
      <c r="F183" s="56" t="s">
        <v>1285</v>
      </c>
      <c r="G183" s="56" t="s">
        <v>1329</v>
      </c>
      <c r="H183" s="56" t="s">
        <v>1835</v>
      </c>
      <c r="I183" s="56" t="s">
        <v>1407</v>
      </c>
      <c r="J183" s="56" t="s">
        <v>1408</v>
      </c>
      <c r="K183" s="66">
        <v>50000</v>
      </c>
      <c r="L183" s="62">
        <f t="shared" si="6"/>
        <v>0</v>
      </c>
      <c r="M183" s="58"/>
      <c r="N183" s="58"/>
      <c r="O183" s="58"/>
      <c r="P183" s="58"/>
      <c r="Q183" s="58"/>
      <c r="R183" s="58"/>
      <c r="S183" s="58"/>
      <c r="T183" s="58"/>
      <c r="U183" s="56"/>
      <c r="V183" s="56"/>
      <c r="W183" s="63">
        <v>0</v>
      </c>
      <c r="X183" s="64" t="s">
        <v>1282</v>
      </c>
      <c r="Y183" s="58" t="s">
        <v>1283</v>
      </c>
    </row>
    <row r="184" spans="1:25" ht="12" customHeight="1" x14ac:dyDescent="0.3">
      <c r="A184" s="56">
        <v>179</v>
      </c>
      <c r="B184" s="60">
        <v>1249</v>
      </c>
      <c r="C184" s="69" t="s">
        <v>1816</v>
      </c>
      <c r="D184" s="56" t="s">
        <v>1735</v>
      </c>
      <c r="E184" s="56" t="s">
        <v>1284</v>
      </c>
      <c r="F184" s="56" t="s">
        <v>1285</v>
      </c>
      <c r="G184" s="56" t="s">
        <v>1330</v>
      </c>
      <c r="H184" s="56" t="s">
        <v>1835</v>
      </c>
      <c r="I184" s="56" t="s">
        <v>1426</v>
      </c>
      <c r="J184" s="56" t="s">
        <v>1427</v>
      </c>
      <c r="K184" s="66">
        <v>180000</v>
      </c>
      <c r="L184" s="62">
        <f t="shared" si="6"/>
        <v>0</v>
      </c>
      <c r="M184" s="58"/>
      <c r="N184" s="58"/>
      <c r="O184" s="58"/>
      <c r="P184" s="58"/>
      <c r="Q184" s="58"/>
      <c r="R184" s="58"/>
      <c r="S184" s="58"/>
      <c r="T184" s="58"/>
      <c r="U184" s="56"/>
      <c r="V184" s="56"/>
      <c r="W184" s="63">
        <v>0</v>
      </c>
      <c r="X184" s="64" t="s">
        <v>1282</v>
      </c>
      <c r="Y184" s="58" t="s">
        <v>1283</v>
      </c>
    </row>
    <row r="185" spans="1:25" ht="12" customHeight="1" x14ac:dyDescent="0.3">
      <c r="A185" s="56">
        <v>180</v>
      </c>
      <c r="B185" s="60">
        <v>1250</v>
      </c>
      <c r="C185" s="69" t="s">
        <v>1816</v>
      </c>
      <c r="D185" s="56" t="s">
        <v>1735</v>
      </c>
      <c r="E185" s="56" t="s">
        <v>1284</v>
      </c>
      <c r="F185" s="56" t="s">
        <v>1279</v>
      </c>
      <c r="G185" s="56" t="s">
        <v>1331</v>
      </c>
      <c r="H185" s="56" t="s">
        <v>1835</v>
      </c>
      <c r="I185" s="56" t="s">
        <v>1435</v>
      </c>
      <c r="J185" s="56" t="s">
        <v>1436</v>
      </c>
      <c r="K185" s="66">
        <v>170000</v>
      </c>
      <c r="L185" s="62">
        <f t="shared" si="6"/>
        <v>0</v>
      </c>
      <c r="M185" s="58"/>
      <c r="N185" s="58"/>
      <c r="O185" s="58"/>
      <c r="P185" s="58"/>
      <c r="Q185" s="58"/>
      <c r="R185" s="58"/>
      <c r="S185" s="58"/>
      <c r="T185" s="58"/>
      <c r="U185" s="56"/>
      <c r="V185" s="56"/>
      <c r="W185" s="63">
        <v>0</v>
      </c>
      <c r="X185" s="64" t="s">
        <v>1282</v>
      </c>
      <c r="Y185" s="58" t="s">
        <v>1283</v>
      </c>
    </row>
    <row r="186" spans="1:25" ht="12" customHeight="1" x14ac:dyDescent="0.3">
      <c r="A186" s="56">
        <v>181</v>
      </c>
      <c r="B186" s="60">
        <v>1251</v>
      </c>
      <c r="C186" s="69" t="s">
        <v>1816</v>
      </c>
      <c r="D186" s="56" t="s">
        <v>1735</v>
      </c>
      <c r="E186" s="56" t="s">
        <v>1284</v>
      </c>
      <c r="F186" s="56" t="s">
        <v>1279</v>
      </c>
      <c r="G186" s="56" t="s">
        <v>1332</v>
      </c>
      <c r="H186" s="56" t="s">
        <v>1835</v>
      </c>
      <c r="I186" s="56" t="s">
        <v>1435</v>
      </c>
      <c r="J186" s="56" t="s">
        <v>1436</v>
      </c>
      <c r="K186" s="66">
        <v>800000</v>
      </c>
      <c r="L186" s="62">
        <f t="shared" si="6"/>
        <v>0</v>
      </c>
      <c r="M186" s="58"/>
      <c r="N186" s="58"/>
      <c r="O186" s="58"/>
      <c r="P186" s="58"/>
      <c r="Q186" s="58"/>
      <c r="R186" s="58"/>
      <c r="S186" s="58"/>
      <c r="T186" s="58"/>
      <c r="U186" s="56" t="s">
        <v>875</v>
      </c>
      <c r="V186" s="58"/>
      <c r="W186" s="63">
        <v>0</v>
      </c>
      <c r="X186" s="64" t="s">
        <v>1282</v>
      </c>
      <c r="Y186" s="58" t="s">
        <v>1283</v>
      </c>
    </row>
    <row r="187" spans="1:25" ht="12" customHeight="1" x14ac:dyDescent="0.3">
      <c r="A187" s="56">
        <v>182</v>
      </c>
      <c r="B187" s="60">
        <v>1252</v>
      </c>
      <c r="C187" s="69" t="s">
        <v>1816</v>
      </c>
      <c r="D187" s="56" t="s">
        <v>1735</v>
      </c>
      <c r="E187" s="56" t="s">
        <v>1284</v>
      </c>
      <c r="F187" s="56" t="s">
        <v>1285</v>
      </c>
      <c r="G187" s="56" t="s">
        <v>1333</v>
      </c>
      <c r="H187" s="56" t="s">
        <v>1835</v>
      </c>
      <c r="I187" s="56" t="s">
        <v>1449</v>
      </c>
      <c r="J187" s="56" t="s">
        <v>1450</v>
      </c>
      <c r="K187" s="66">
        <v>100000</v>
      </c>
      <c r="L187" s="62">
        <f t="shared" si="6"/>
        <v>0</v>
      </c>
      <c r="M187" s="58"/>
      <c r="N187" s="58"/>
      <c r="O187" s="58"/>
      <c r="P187" s="58"/>
      <c r="Q187" s="58"/>
      <c r="R187" s="58"/>
      <c r="S187" s="58"/>
      <c r="T187" s="58"/>
      <c r="U187" s="56"/>
      <c r="V187" s="56"/>
      <c r="W187" s="63">
        <v>0</v>
      </c>
      <c r="X187" s="64" t="s">
        <v>1282</v>
      </c>
      <c r="Y187" s="58" t="s">
        <v>1283</v>
      </c>
    </row>
    <row r="188" spans="1:25" ht="12" customHeight="1" x14ac:dyDescent="0.3">
      <c r="A188" s="56">
        <v>183</v>
      </c>
      <c r="B188" s="60">
        <v>1253</v>
      </c>
      <c r="C188" s="69" t="s">
        <v>1816</v>
      </c>
      <c r="D188" s="56" t="s">
        <v>1735</v>
      </c>
      <c r="E188" s="56" t="s">
        <v>1284</v>
      </c>
      <c r="F188" s="56" t="s">
        <v>1285</v>
      </c>
      <c r="G188" s="56" t="s">
        <v>1334</v>
      </c>
      <c r="H188" s="56" t="s">
        <v>1835</v>
      </c>
      <c r="I188" s="56" t="s">
        <v>1449</v>
      </c>
      <c r="J188" s="56" t="s">
        <v>1450</v>
      </c>
      <c r="K188" s="66">
        <v>300000</v>
      </c>
      <c r="L188" s="62">
        <f t="shared" si="6"/>
        <v>0</v>
      </c>
      <c r="M188" s="58"/>
      <c r="N188" s="58"/>
      <c r="O188" s="58"/>
      <c r="P188" s="58"/>
      <c r="Q188" s="58"/>
      <c r="R188" s="58"/>
      <c r="S188" s="58"/>
      <c r="T188" s="58"/>
      <c r="U188" s="56" t="s">
        <v>875</v>
      </c>
      <c r="V188" s="56"/>
      <c r="W188" s="63">
        <v>0</v>
      </c>
      <c r="X188" s="64" t="s">
        <v>1282</v>
      </c>
      <c r="Y188" s="58" t="s">
        <v>1283</v>
      </c>
    </row>
    <row r="189" spans="1:25" ht="12" customHeight="1" x14ac:dyDescent="0.3">
      <c r="A189" s="56">
        <v>184</v>
      </c>
      <c r="B189" s="60">
        <v>1254</v>
      </c>
      <c r="C189" s="69" t="s">
        <v>1816</v>
      </c>
      <c r="D189" s="56" t="s">
        <v>1735</v>
      </c>
      <c r="E189" s="56" t="s">
        <v>1284</v>
      </c>
      <c r="F189" s="56" t="s">
        <v>878</v>
      </c>
      <c r="G189" s="56" t="s">
        <v>1335</v>
      </c>
      <c r="H189" s="56" t="s">
        <v>1835</v>
      </c>
      <c r="I189" s="56" t="s">
        <v>1336</v>
      </c>
      <c r="J189" s="56" t="s">
        <v>1337</v>
      </c>
      <c r="K189" s="66">
        <v>390000</v>
      </c>
      <c r="L189" s="62">
        <f t="shared" si="6"/>
        <v>0</v>
      </c>
      <c r="M189" s="58"/>
      <c r="N189" s="58"/>
      <c r="O189" s="58"/>
      <c r="P189" s="58"/>
      <c r="Q189" s="58"/>
      <c r="R189" s="58"/>
      <c r="S189" s="58"/>
      <c r="T189" s="58"/>
      <c r="U189" s="56"/>
      <c r="V189" s="56"/>
      <c r="W189" s="63">
        <v>0</v>
      </c>
      <c r="X189" s="64" t="s">
        <v>1282</v>
      </c>
      <c r="Y189" s="58" t="s">
        <v>1283</v>
      </c>
    </row>
    <row r="190" spans="1:25" ht="12" customHeight="1" x14ac:dyDescent="0.3">
      <c r="A190" s="56">
        <v>185</v>
      </c>
      <c r="B190" s="60">
        <v>1255</v>
      </c>
      <c r="C190" s="69" t="s">
        <v>1816</v>
      </c>
      <c r="D190" s="56" t="s">
        <v>1735</v>
      </c>
      <c r="E190" s="56" t="s">
        <v>1284</v>
      </c>
      <c r="F190" s="56" t="s">
        <v>1285</v>
      </c>
      <c r="G190" s="56" t="s">
        <v>1338</v>
      </c>
      <c r="H190" s="56" t="s">
        <v>1835</v>
      </c>
      <c r="I190" s="56" t="s">
        <v>1336</v>
      </c>
      <c r="J190" s="56" t="s">
        <v>1337</v>
      </c>
      <c r="K190" s="66">
        <v>110000</v>
      </c>
      <c r="L190" s="62">
        <f t="shared" si="6"/>
        <v>0</v>
      </c>
      <c r="M190" s="58"/>
      <c r="N190" s="58"/>
      <c r="O190" s="58"/>
      <c r="P190" s="58"/>
      <c r="Q190" s="58"/>
      <c r="R190" s="58"/>
      <c r="S190" s="58"/>
      <c r="T190" s="58"/>
      <c r="U190" s="56"/>
      <c r="V190" s="56"/>
      <c r="W190" s="63">
        <v>0</v>
      </c>
      <c r="X190" s="64" t="s">
        <v>1282</v>
      </c>
      <c r="Y190" s="58" t="s">
        <v>1283</v>
      </c>
    </row>
    <row r="191" spans="1:25" ht="12" customHeight="1" x14ac:dyDescent="0.3">
      <c r="A191" s="56">
        <v>186</v>
      </c>
      <c r="B191" s="60">
        <v>1256</v>
      </c>
      <c r="C191" s="69" t="s">
        <v>1816</v>
      </c>
      <c r="D191" s="56" t="s">
        <v>1735</v>
      </c>
      <c r="E191" s="56" t="s">
        <v>1284</v>
      </c>
      <c r="F191" s="56" t="s">
        <v>1285</v>
      </c>
      <c r="G191" s="56" t="s">
        <v>1339</v>
      </c>
      <c r="H191" s="56" t="s">
        <v>1835</v>
      </c>
      <c r="I191" s="56" t="s">
        <v>1336</v>
      </c>
      <c r="J191" s="56" t="s">
        <v>1337</v>
      </c>
      <c r="K191" s="66">
        <v>120000</v>
      </c>
      <c r="L191" s="62">
        <f t="shared" si="6"/>
        <v>0</v>
      </c>
      <c r="M191" s="58"/>
      <c r="N191" s="58"/>
      <c r="O191" s="58"/>
      <c r="P191" s="58"/>
      <c r="Q191" s="58"/>
      <c r="R191" s="58"/>
      <c r="S191" s="58"/>
      <c r="T191" s="58"/>
      <c r="U191" s="56"/>
      <c r="V191" s="56"/>
      <c r="W191" s="63">
        <v>0</v>
      </c>
      <c r="X191" s="64" t="s">
        <v>1282</v>
      </c>
      <c r="Y191" s="58" t="s">
        <v>1283</v>
      </c>
    </row>
    <row r="192" spans="1:25" ht="12" customHeight="1" x14ac:dyDescent="0.3">
      <c r="A192" s="56">
        <v>187</v>
      </c>
      <c r="B192" s="60">
        <v>1257</v>
      </c>
      <c r="C192" s="69" t="s">
        <v>1816</v>
      </c>
      <c r="D192" s="56" t="s">
        <v>1735</v>
      </c>
      <c r="E192" s="56" t="s">
        <v>1284</v>
      </c>
      <c r="F192" s="56" t="s">
        <v>1285</v>
      </c>
      <c r="G192" s="56" t="s">
        <v>1114</v>
      </c>
      <c r="H192" s="56" t="s">
        <v>1835</v>
      </c>
      <c r="I192" s="56" t="s">
        <v>1336</v>
      </c>
      <c r="J192" s="56" t="s">
        <v>1337</v>
      </c>
      <c r="K192" s="66">
        <v>90000</v>
      </c>
      <c r="L192" s="62">
        <f t="shared" si="6"/>
        <v>0</v>
      </c>
      <c r="M192" s="58"/>
      <c r="N192" s="58"/>
      <c r="O192" s="58"/>
      <c r="P192" s="58"/>
      <c r="Q192" s="58"/>
      <c r="R192" s="58"/>
      <c r="S192" s="58"/>
      <c r="T192" s="58"/>
      <c r="U192" s="56"/>
      <c r="V192" s="56"/>
      <c r="W192" s="63">
        <v>0</v>
      </c>
      <c r="X192" s="64" t="s">
        <v>1282</v>
      </c>
      <c r="Y192" s="58" t="s">
        <v>1283</v>
      </c>
    </row>
    <row r="193" spans="1:25" ht="12" customHeight="1" x14ac:dyDescent="0.3">
      <c r="A193" s="56">
        <v>188</v>
      </c>
      <c r="B193" s="60">
        <v>1258</v>
      </c>
      <c r="C193" s="69" t="s">
        <v>1816</v>
      </c>
      <c r="D193" s="56" t="s">
        <v>1735</v>
      </c>
      <c r="E193" s="56" t="s">
        <v>1284</v>
      </c>
      <c r="F193" s="56" t="s">
        <v>1285</v>
      </c>
      <c r="G193" s="56" t="s">
        <v>1115</v>
      </c>
      <c r="H193" s="56" t="s">
        <v>1835</v>
      </c>
      <c r="I193" s="56" t="s">
        <v>1116</v>
      </c>
      <c r="J193" s="56" t="s">
        <v>1117</v>
      </c>
      <c r="K193" s="66">
        <v>10000</v>
      </c>
      <c r="L193" s="62">
        <f t="shared" si="6"/>
        <v>0</v>
      </c>
      <c r="M193" s="58"/>
      <c r="N193" s="58"/>
      <c r="O193" s="58"/>
      <c r="P193" s="58"/>
      <c r="Q193" s="58"/>
      <c r="R193" s="58"/>
      <c r="S193" s="58"/>
      <c r="T193" s="58"/>
      <c r="U193" s="56" t="s">
        <v>875</v>
      </c>
      <c r="V193" s="58"/>
      <c r="W193" s="63">
        <v>0</v>
      </c>
      <c r="X193" s="64" t="s">
        <v>1282</v>
      </c>
      <c r="Y193" s="58" t="s">
        <v>1283</v>
      </c>
    </row>
    <row r="194" spans="1:25" ht="12" customHeight="1" x14ac:dyDescent="0.3">
      <c r="A194" s="56">
        <v>189</v>
      </c>
      <c r="B194" s="60">
        <v>1259</v>
      </c>
      <c r="C194" s="69" t="s">
        <v>1816</v>
      </c>
      <c r="D194" s="56" t="s">
        <v>1735</v>
      </c>
      <c r="E194" s="56" t="s">
        <v>1284</v>
      </c>
      <c r="F194" s="56" t="s">
        <v>1285</v>
      </c>
      <c r="G194" s="56" t="s">
        <v>1118</v>
      </c>
      <c r="H194" s="56" t="s">
        <v>1835</v>
      </c>
      <c r="I194" s="56" t="s">
        <v>1116</v>
      </c>
      <c r="J194" s="56" t="s">
        <v>1117</v>
      </c>
      <c r="K194" s="66">
        <v>60000</v>
      </c>
      <c r="L194" s="62">
        <f t="shared" si="6"/>
        <v>0</v>
      </c>
      <c r="M194" s="58"/>
      <c r="N194" s="58"/>
      <c r="O194" s="58"/>
      <c r="P194" s="58"/>
      <c r="Q194" s="58"/>
      <c r="R194" s="58"/>
      <c r="S194" s="58"/>
      <c r="T194" s="58"/>
      <c r="U194" s="56" t="s">
        <v>875</v>
      </c>
      <c r="V194" s="56"/>
      <c r="W194" s="63">
        <v>0</v>
      </c>
      <c r="X194" s="64" t="s">
        <v>1282</v>
      </c>
      <c r="Y194" s="58" t="s">
        <v>1283</v>
      </c>
    </row>
    <row r="195" spans="1:25" ht="12" customHeight="1" x14ac:dyDescent="0.3">
      <c r="A195" s="56">
        <v>190</v>
      </c>
      <c r="B195" s="60">
        <v>1260</v>
      </c>
      <c r="C195" s="69" t="s">
        <v>1816</v>
      </c>
      <c r="D195" s="56" t="s">
        <v>1735</v>
      </c>
      <c r="E195" s="56" t="s">
        <v>1284</v>
      </c>
      <c r="F195" s="56" t="s">
        <v>1285</v>
      </c>
      <c r="G195" s="56" t="s">
        <v>1119</v>
      </c>
      <c r="H195" s="56" t="s">
        <v>1835</v>
      </c>
      <c r="I195" s="56" t="s">
        <v>1116</v>
      </c>
      <c r="J195" s="56" t="s">
        <v>1117</v>
      </c>
      <c r="K195" s="66">
        <v>40000</v>
      </c>
      <c r="L195" s="62">
        <f t="shared" si="6"/>
        <v>0</v>
      </c>
      <c r="M195" s="58"/>
      <c r="N195" s="58"/>
      <c r="O195" s="58"/>
      <c r="P195" s="58"/>
      <c r="Q195" s="58"/>
      <c r="R195" s="58"/>
      <c r="S195" s="58"/>
      <c r="T195" s="58"/>
      <c r="U195" s="56" t="s">
        <v>875</v>
      </c>
      <c r="V195" s="56"/>
      <c r="W195" s="63">
        <v>0</v>
      </c>
      <c r="X195" s="64" t="s">
        <v>1282</v>
      </c>
      <c r="Y195" s="58" t="s">
        <v>1283</v>
      </c>
    </row>
    <row r="196" spans="1:25" ht="12" customHeight="1" x14ac:dyDescent="0.3">
      <c r="A196" s="56">
        <v>191</v>
      </c>
      <c r="B196" s="60">
        <v>1261</v>
      </c>
      <c r="C196" s="69" t="s">
        <v>1816</v>
      </c>
      <c r="D196" s="56" t="s">
        <v>1735</v>
      </c>
      <c r="E196" s="56" t="s">
        <v>1284</v>
      </c>
      <c r="F196" s="56" t="s">
        <v>1285</v>
      </c>
      <c r="G196" s="56" t="s">
        <v>1120</v>
      </c>
      <c r="H196" s="56" t="s">
        <v>1835</v>
      </c>
      <c r="I196" s="56" t="s">
        <v>1116</v>
      </c>
      <c r="J196" s="56" t="s">
        <v>1117</v>
      </c>
      <c r="K196" s="66">
        <v>80000</v>
      </c>
      <c r="L196" s="62">
        <f t="shared" si="6"/>
        <v>0</v>
      </c>
      <c r="M196" s="58"/>
      <c r="N196" s="58"/>
      <c r="O196" s="58"/>
      <c r="P196" s="58"/>
      <c r="Q196" s="58"/>
      <c r="R196" s="58"/>
      <c r="S196" s="58"/>
      <c r="T196" s="58"/>
      <c r="U196" s="56" t="s">
        <v>875</v>
      </c>
      <c r="V196" s="56"/>
      <c r="W196" s="63">
        <v>0</v>
      </c>
      <c r="X196" s="64" t="s">
        <v>1282</v>
      </c>
      <c r="Y196" s="58" t="s">
        <v>1283</v>
      </c>
    </row>
    <row r="197" spans="1:25" ht="12" customHeight="1" x14ac:dyDescent="0.3">
      <c r="A197" s="56">
        <v>192</v>
      </c>
      <c r="B197" s="60">
        <v>1262</v>
      </c>
      <c r="C197" s="69" t="s">
        <v>1816</v>
      </c>
      <c r="D197" s="56" t="s">
        <v>1735</v>
      </c>
      <c r="E197" s="56" t="s">
        <v>1284</v>
      </c>
      <c r="F197" s="56" t="s">
        <v>1285</v>
      </c>
      <c r="G197" s="56" t="s">
        <v>1121</v>
      </c>
      <c r="H197" s="56" t="s">
        <v>1835</v>
      </c>
      <c r="I197" s="56" t="s">
        <v>1116</v>
      </c>
      <c r="J197" s="56" t="s">
        <v>1117</v>
      </c>
      <c r="K197" s="66">
        <v>60000</v>
      </c>
      <c r="L197" s="62">
        <f t="shared" si="6"/>
        <v>0</v>
      </c>
      <c r="M197" s="58"/>
      <c r="N197" s="58"/>
      <c r="O197" s="58"/>
      <c r="P197" s="58"/>
      <c r="Q197" s="58"/>
      <c r="R197" s="58"/>
      <c r="S197" s="58"/>
      <c r="T197" s="58"/>
      <c r="U197" s="56" t="s">
        <v>875</v>
      </c>
      <c r="V197" s="56"/>
      <c r="W197" s="63">
        <v>0</v>
      </c>
      <c r="X197" s="64" t="s">
        <v>1282</v>
      </c>
      <c r="Y197" s="58" t="s">
        <v>1283</v>
      </c>
    </row>
    <row r="198" spans="1:25" ht="12" customHeight="1" x14ac:dyDescent="0.3">
      <c r="A198" s="56">
        <v>193</v>
      </c>
      <c r="B198" s="60">
        <v>1263</v>
      </c>
      <c r="C198" s="69" t="s">
        <v>1816</v>
      </c>
      <c r="D198" s="56" t="s">
        <v>1735</v>
      </c>
      <c r="E198" s="56" t="s">
        <v>1284</v>
      </c>
      <c r="F198" s="56" t="s">
        <v>1285</v>
      </c>
      <c r="G198" s="56" t="s">
        <v>1122</v>
      </c>
      <c r="H198" s="56" t="s">
        <v>1835</v>
      </c>
      <c r="I198" s="56" t="s">
        <v>1116</v>
      </c>
      <c r="J198" s="56" t="s">
        <v>1117</v>
      </c>
      <c r="K198" s="66">
        <v>40000</v>
      </c>
      <c r="L198" s="62">
        <f t="shared" si="6"/>
        <v>0</v>
      </c>
      <c r="M198" s="58"/>
      <c r="N198" s="58"/>
      <c r="O198" s="58"/>
      <c r="P198" s="58"/>
      <c r="Q198" s="58"/>
      <c r="R198" s="58"/>
      <c r="S198" s="58"/>
      <c r="T198" s="58"/>
      <c r="U198" s="56" t="s">
        <v>875</v>
      </c>
      <c r="V198" s="56"/>
      <c r="W198" s="63">
        <v>0</v>
      </c>
      <c r="X198" s="64" t="s">
        <v>1282</v>
      </c>
      <c r="Y198" s="58" t="s">
        <v>1283</v>
      </c>
    </row>
    <row r="199" spans="1:25" ht="12" customHeight="1" x14ac:dyDescent="0.3">
      <c r="A199" s="56">
        <v>194</v>
      </c>
      <c r="B199" s="60">
        <v>1264</v>
      </c>
      <c r="C199" s="69" t="s">
        <v>1816</v>
      </c>
      <c r="D199" s="56" t="s">
        <v>1735</v>
      </c>
      <c r="E199" s="56" t="s">
        <v>1284</v>
      </c>
      <c r="F199" s="56" t="s">
        <v>1285</v>
      </c>
      <c r="G199" s="56" t="s">
        <v>1454</v>
      </c>
      <c r="H199" s="56" t="s">
        <v>1835</v>
      </c>
      <c r="I199" s="56" t="s">
        <v>1116</v>
      </c>
      <c r="J199" s="56" t="s">
        <v>1117</v>
      </c>
      <c r="K199" s="66">
        <v>40000</v>
      </c>
      <c r="L199" s="62">
        <f t="shared" ref="L199:L230" si="7">K199*W199</f>
        <v>0</v>
      </c>
      <c r="M199" s="58"/>
      <c r="N199" s="58"/>
      <c r="O199" s="58"/>
      <c r="P199" s="58"/>
      <c r="Q199" s="58"/>
      <c r="R199" s="58"/>
      <c r="S199" s="58"/>
      <c r="T199" s="58"/>
      <c r="U199" s="56" t="s">
        <v>875</v>
      </c>
      <c r="V199" s="56"/>
      <c r="W199" s="63">
        <v>0</v>
      </c>
      <c r="X199" s="64" t="s">
        <v>1282</v>
      </c>
      <c r="Y199" s="58" t="s">
        <v>1283</v>
      </c>
    </row>
    <row r="200" spans="1:25" ht="12" customHeight="1" x14ac:dyDescent="0.3">
      <c r="A200" s="56">
        <v>195</v>
      </c>
      <c r="B200" s="60">
        <v>1265</v>
      </c>
      <c r="C200" s="69" t="s">
        <v>1816</v>
      </c>
      <c r="D200" s="56" t="s">
        <v>1735</v>
      </c>
      <c r="E200" s="56" t="s">
        <v>1284</v>
      </c>
      <c r="F200" s="56" t="s">
        <v>1285</v>
      </c>
      <c r="G200" s="56" t="s">
        <v>1455</v>
      </c>
      <c r="H200" s="56" t="s">
        <v>1835</v>
      </c>
      <c r="I200" s="56" t="s">
        <v>1116</v>
      </c>
      <c r="J200" s="56" t="s">
        <v>1117</v>
      </c>
      <c r="K200" s="66">
        <v>50000</v>
      </c>
      <c r="L200" s="62">
        <f t="shared" si="7"/>
        <v>0</v>
      </c>
      <c r="M200" s="58"/>
      <c r="N200" s="58"/>
      <c r="O200" s="58"/>
      <c r="P200" s="58"/>
      <c r="Q200" s="58"/>
      <c r="R200" s="58"/>
      <c r="S200" s="58"/>
      <c r="T200" s="58"/>
      <c r="U200" s="56" t="s">
        <v>875</v>
      </c>
      <c r="V200" s="56"/>
      <c r="W200" s="63">
        <v>0</v>
      </c>
      <c r="X200" s="64" t="s">
        <v>1282</v>
      </c>
      <c r="Y200" s="58" t="s">
        <v>1283</v>
      </c>
    </row>
    <row r="201" spans="1:25" ht="12" customHeight="1" x14ac:dyDescent="0.3">
      <c r="A201" s="56">
        <v>196</v>
      </c>
      <c r="B201" s="60">
        <v>1266</v>
      </c>
      <c r="C201" s="69" t="s">
        <v>1816</v>
      </c>
      <c r="D201" s="56" t="s">
        <v>1735</v>
      </c>
      <c r="E201" s="56" t="s">
        <v>1284</v>
      </c>
      <c r="F201" s="56" t="s">
        <v>1285</v>
      </c>
      <c r="G201" s="56" t="s">
        <v>1456</v>
      </c>
      <c r="H201" s="56" t="s">
        <v>1835</v>
      </c>
      <c r="I201" s="56" t="s">
        <v>1116</v>
      </c>
      <c r="J201" s="56" t="s">
        <v>1117</v>
      </c>
      <c r="K201" s="66">
        <v>80000</v>
      </c>
      <c r="L201" s="62">
        <f t="shared" si="7"/>
        <v>0</v>
      </c>
      <c r="M201" s="58"/>
      <c r="N201" s="58"/>
      <c r="O201" s="58"/>
      <c r="P201" s="58"/>
      <c r="Q201" s="58"/>
      <c r="R201" s="58"/>
      <c r="S201" s="58"/>
      <c r="T201" s="58"/>
      <c r="U201" s="56" t="s">
        <v>875</v>
      </c>
      <c r="V201" s="56"/>
      <c r="W201" s="63">
        <v>0</v>
      </c>
      <c r="X201" s="64" t="s">
        <v>1282</v>
      </c>
      <c r="Y201" s="58" t="s">
        <v>1283</v>
      </c>
    </row>
    <row r="202" spans="1:25" ht="12" customHeight="1" x14ac:dyDescent="0.3">
      <c r="A202" s="56">
        <v>197</v>
      </c>
      <c r="B202" s="60">
        <v>1267</v>
      </c>
      <c r="C202" s="69" t="s">
        <v>1816</v>
      </c>
      <c r="D202" s="56" t="s">
        <v>1735</v>
      </c>
      <c r="E202" s="56" t="s">
        <v>1284</v>
      </c>
      <c r="F202" s="56" t="s">
        <v>1285</v>
      </c>
      <c r="G202" s="56" t="s">
        <v>1358</v>
      </c>
      <c r="H202" s="56" t="s">
        <v>1835</v>
      </c>
      <c r="I202" s="56" t="s">
        <v>1116</v>
      </c>
      <c r="J202" s="56" t="s">
        <v>1117</v>
      </c>
      <c r="K202" s="66">
        <v>50000</v>
      </c>
      <c r="L202" s="62">
        <f t="shared" si="7"/>
        <v>0</v>
      </c>
      <c r="M202" s="58"/>
      <c r="N202" s="58"/>
      <c r="O202" s="58"/>
      <c r="P202" s="58"/>
      <c r="Q202" s="58"/>
      <c r="R202" s="58"/>
      <c r="S202" s="58"/>
      <c r="T202" s="58"/>
      <c r="U202" s="56" t="s">
        <v>875</v>
      </c>
      <c r="V202" s="56"/>
      <c r="W202" s="63">
        <v>0</v>
      </c>
      <c r="X202" s="64" t="s">
        <v>1282</v>
      </c>
      <c r="Y202" s="58" t="s">
        <v>1283</v>
      </c>
    </row>
    <row r="203" spans="1:25" ht="12" customHeight="1" x14ac:dyDescent="0.3">
      <c r="A203" s="56">
        <v>198</v>
      </c>
      <c r="B203" s="60">
        <v>1268</v>
      </c>
      <c r="C203" s="69" t="s">
        <v>1816</v>
      </c>
      <c r="D203" s="56" t="s">
        <v>1735</v>
      </c>
      <c r="E203" s="56" t="s">
        <v>1284</v>
      </c>
      <c r="F203" s="56" t="s">
        <v>1285</v>
      </c>
      <c r="G203" s="56" t="s">
        <v>1359</v>
      </c>
      <c r="H203" s="56" t="s">
        <v>1835</v>
      </c>
      <c r="I203" s="56" t="s">
        <v>1116</v>
      </c>
      <c r="J203" s="56" t="s">
        <v>1117</v>
      </c>
      <c r="K203" s="66">
        <v>40000</v>
      </c>
      <c r="L203" s="62">
        <f t="shared" si="7"/>
        <v>0</v>
      </c>
      <c r="M203" s="58"/>
      <c r="N203" s="58"/>
      <c r="O203" s="58"/>
      <c r="P203" s="58"/>
      <c r="Q203" s="58"/>
      <c r="R203" s="58"/>
      <c r="S203" s="58"/>
      <c r="T203" s="58"/>
      <c r="U203" s="56" t="s">
        <v>875</v>
      </c>
      <c r="V203" s="56"/>
      <c r="W203" s="63">
        <v>0</v>
      </c>
      <c r="X203" s="64" t="s">
        <v>1282</v>
      </c>
      <c r="Y203" s="58" t="s">
        <v>1283</v>
      </c>
    </row>
    <row r="204" spans="1:25" ht="12" customHeight="1" x14ac:dyDescent="0.3">
      <c r="A204" s="56">
        <v>200</v>
      </c>
      <c r="B204" s="60">
        <v>1269</v>
      </c>
      <c r="C204" s="69" t="s">
        <v>1816</v>
      </c>
      <c r="D204" s="56" t="s">
        <v>1735</v>
      </c>
      <c r="E204" s="56" t="s">
        <v>1284</v>
      </c>
      <c r="F204" s="56" t="s">
        <v>1285</v>
      </c>
      <c r="G204" s="56" t="s">
        <v>1360</v>
      </c>
      <c r="H204" s="56" t="s">
        <v>1835</v>
      </c>
      <c r="I204" s="56" t="s">
        <v>1116</v>
      </c>
      <c r="J204" s="56" t="s">
        <v>1117</v>
      </c>
      <c r="K204" s="66">
        <v>120000</v>
      </c>
      <c r="L204" s="62">
        <f t="shared" si="7"/>
        <v>0</v>
      </c>
      <c r="M204" s="58"/>
      <c r="N204" s="58"/>
      <c r="O204" s="58"/>
      <c r="P204" s="58"/>
      <c r="Q204" s="58"/>
      <c r="R204" s="58"/>
      <c r="S204" s="58"/>
      <c r="T204" s="58"/>
      <c r="U204" s="56" t="s">
        <v>875</v>
      </c>
      <c r="V204" s="56"/>
      <c r="W204" s="63">
        <v>0</v>
      </c>
      <c r="X204" s="64" t="s">
        <v>1282</v>
      </c>
      <c r="Y204" s="58" t="s">
        <v>1283</v>
      </c>
    </row>
    <row r="205" spans="1:25" ht="12" customHeight="1" x14ac:dyDescent="0.3">
      <c r="A205" s="56">
        <v>201</v>
      </c>
      <c r="B205" s="60">
        <v>1270</v>
      </c>
      <c r="C205" s="69" t="s">
        <v>1816</v>
      </c>
      <c r="D205" s="56" t="s">
        <v>1735</v>
      </c>
      <c r="E205" s="56" t="s">
        <v>1284</v>
      </c>
      <c r="F205" s="56" t="s">
        <v>1285</v>
      </c>
      <c r="G205" s="56" t="s">
        <v>1361</v>
      </c>
      <c r="H205" s="56" t="s">
        <v>1835</v>
      </c>
      <c r="I205" s="56" t="s">
        <v>1116</v>
      </c>
      <c r="J205" s="56" t="s">
        <v>1117</v>
      </c>
      <c r="K205" s="66">
        <v>30000</v>
      </c>
      <c r="L205" s="62">
        <f t="shared" si="7"/>
        <v>0</v>
      </c>
      <c r="M205" s="58"/>
      <c r="N205" s="58"/>
      <c r="O205" s="58"/>
      <c r="P205" s="58"/>
      <c r="Q205" s="58"/>
      <c r="R205" s="58"/>
      <c r="S205" s="58"/>
      <c r="T205" s="58"/>
      <c r="U205" s="56" t="s">
        <v>875</v>
      </c>
      <c r="V205" s="56"/>
      <c r="W205" s="63">
        <v>0</v>
      </c>
      <c r="X205" s="64" t="s">
        <v>1282</v>
      </c>
      <c r="Y205" s="58" t="s">
        <v>1283</v>
      </c>
    </row>
    <row r="206" spans="1:25" ht="12" customHeight="1" x14ac:dyDescent="0.3">
      <c r="A206" s="56">
        <v>202</v>
      </c>
      <c r="B206" s="60">
        <v>1271</v>
      </c>
      <c r="C206" s="69" t="s">
        <v>1816</v>
      </c>
      <c r="D206" s="56" t="s">
        <v>1735</v>
      </c>
      <c r="E206" s="56" t="s">
        <v>1284</v>
      </c>
      <c r="F206" s="56" t="s">
        <v>1285</v>
      </c>
      <c r="G206" s="56" t="s">
        <v>1362</v>
      </c>
      <c r="H206" s="56" t="s">
        <v>1835</v>
      </c>
      <c r="I206" s="56" t="s">
        <v>1116</v>
      </c>
      <c r="J206" s="56" t="s">
        <v>1117</v>
      </c>
      <c r="K206" s="66">
        <v>90000</v>
      </c>
      <c r="L206" s="62">
        <f t="shared" si="7"/>
        <v>0</v>
      </c>
      <c r="M206" s="58"/>
      <c r="N206" s="58"/>
      <c r="O206" s="58"/>
      <c r="P206" s="58"/>
      <c r="Q206" s="58"/>
      <c r="R206" s="58"/>
      <c r="S206" s="58"/>
      <c r="T206" s="58"/>
      <c r="U206" s="56" t="s">
        <v>875</v>
      </c>
      <c r="V206" s="56"/>
      <c r="W206" s="63">
        <v>0</v>
      </c>
      <c r="X206" s="64" t="s">
        <v>1282</v>
      </c>
      <c r="Y206" s="58" t="s">
        <v>1283</v>
      </c>
    </row>
    <row r="207" spans="1:25" ht="12" customHeight="1" x14ac:dyDescent="0.3">
      <c r="A207" s="56">
        <v>203</v>
      </c>
      <c r="B207" s="60">
        <v>1272</v>
      </c>
      <c r="C207" s="69" t="s">
        <v>1816</v>
      </c>
      <c r="D207" s="56" t="s">
        <v>1735</v>
      </c>
      <c r="E207" s="56" t="s">
        <v>1284</v>
      </c>
      <c r="F207" s="56" t="s">
        <v>1285</v>
      </c>
      <c r="G207" s="56" t="s">
        <v>1363</v>
      </c>
      <c r="H207" s="56" t="s">
        <v>1835</v>
      </c>
      <c r="I207" s="56" t="s">
        <v>1116</v>
      </c>
      <c r="J207" s="56" t="s">
        <v>1117</v>
      </c>
      <c r="K207" s="66">
        <v>80000</v>
      </c>
      <c r="L207" s="62">
        <f t="shared" si="7"/>
        <v>0</v>
      </c>
      <c r="M207" s="58"/>
      <c r="N207" s="58"/>
      <c r="O207" s="58"/>
      <c r="P207" s="58"/>
      <c r="Q207" s="58"/>
      <c r="R207" s="58"/>
      <c r="S207" s="58"/>
      <c r="T207" s="58"/>
      <c r="U207" s="56" t="s">
        <v>875</v>
      </c>
      <c r="V207" s="56"/>
      <c r="W207" s="63">
        <v>0</v>
      </c>
      <c r="X207" s="64" t="s">
        <v>1282</v>
      </c>
      <c r="Y207" s="58" t="s">
        <v>1283</v>
      </c>
    </row>
    <row r="208" spans="1:25" ht="12" customHeight="1" x14ac:dyDescent="0.3">
      <c r="A208" s="56">
        <v>204</v>
      </c>
      <c r="B208" s="60">
        <v>1273</v>
      </c>
      <c r="C208" s="69" t="s">
        <v>1816</v>
      </c>
      <c r="D208" s="56" t="s">
        <v>1735</v>
      </c>
      <c r="E208" s="56" t="s">
        <v>1284</v>
      </c>
      <c r="F208" s="56" t="s">
        <v>1285</v>
      </c>
      <c r="G208" s="56" t="s">
        <v>1364</v>
      </c>
      <c r="H208" s="56" t="s">
        <v>1835</v>
      </c>
      <c r="I208" s="56" t="s">
        <v>1116</v>
      </c>
      <c r="J208" s="56" t="s">
        <v>1117</v>
      </c>
      <c r="K208" s="66">
        <v>100000</v>
      </c>
      <c r="L208" s="62">
        <f t="shared" si="7"/>
        <v>0</v>
      </c>
      <c r="M208" s="58"/>
      <c r="N208" s="58"/>
      <c r="O208" s="58"/>
      <c r="P208" s="58"/>
      <c r="Q208" s="58"/>
      <c r="R208" s="58"/>
      <c r="S208" s="58"/>
      <c r="T208" s="58"/>
      <c r="U208" s="56" t="s">
        <v>875</v>
      </c>
      <c r="V208" s="56"/>
      <c r="W208" s="63">
        <v>0</v>
      </c>
      <c r="X208" s="64" t="s">
        <v>1282</v>
      </c>
      <c r="Y208" s="58" t="s">
        <v>1283</v>
      </c>
    </row>
    <row r="209" spans="1:25" ht="12" customHeight="1" x14ac:dyDescent="0.3">
      <c r="A209" s="56">
        <v>205</v>
      </c>
      <c r="B209" s="60">
        <v>1274</v>
      </c>
      <c r="C209" s="69" t="s">
        <v>1816</v>
      </c>
      <c r="D209" s="56" t="s">
        <v>1735</v>
      </c>
      <c r="E209" s="56" t="s">
        <v>1284</v>
      </c>
      <c r="F209" s="56" t="s">
        <v>1285</v>
      </c>
      <c r="G209" s="56" t="s">
        <v>1365</v>
      </c>
      <c r="H209" s="56" t="s">
        <v>1835</v>
      </c>
      <c r="I209" s="56" t="s">
        <v>1116</v>
      </c>
      <c r="J209" s="56" t="s">
        <v>1117</v>
      </c>
      <c r="K209" s="66">
        <v>40000</v>
      </c>
      <c r="L209" s="62">
        <f t="shared" si="7"/>
        <v>0</v>
      </c>
      <c r="M209" s="58"/>
      <c r="N209" s="58"/>
      <c r="O209" s="58"/>
      <c r="P209" s="58"/>
      <c r="Q209" s="58"/>
      <c r="R209" s="58"/>
      <c r="S209" s="58"/>
      <c r="T209" s="58"/>
      <c r="U209" s="56" t="s">
        <v>875</v>
      </c>
      <c r="V209" s="56"/>
      <c r="W209" s="63">
        <v>0</v>
      </c>
      <c r="X209" s="64" t="s">
        <v>1282</v>
      </c>
      <c r="Y209" s="58" t="s">
        <v>1283</v>
      </c>
    </row>
    <row r="210" spans="1:25" ht="12" customHeight="1" x14ac:dyDescent="0.3">
      <c r="A210" s="56">
        <v>206</v>
      </c>
      <c r="B210" s="60">
        <v>1275</v>
      </c>
      <c r="C210" s="69" t="s">
        <v>1816</v>
      </c>
      <c r="D210" s="56" t="s">
        <v>1735</v>
      </c>
      <c r="E210" s="56" t="s">
        <v>1284</v>
      </c>
      <c r="F210" s="56" t="s">
        <v>1285</v>
      </c>
      <c r="G210" s="56" t="s">
        <v>1366</v>
      </c>
      <c r="H210" s="56" t="s">
        <v>1835</v>
      </c>
      <c r="I210" s="56" t="s">
        <v>1116</v>
      </c>
      <c r="J210" s="56" t="s">
        <v>1117</v>
      </c>
      <c r="K210" s="66">
        <v>80000</v>
      </c>
      <c r="L210" s="62">
        <f t="shared" si="7"/>
        <v>0</v>
      </c>
      <c r="M210" s="58"/>
      <c r="N210" s="58"/>
      <c r="O210" s="58"/>
      <c r="P210" s="58"/>
      <c r="Q210" s="58"/>
      <c r="R210" s="58"/>
      <c r="S210" s="58"/>
      <c r="T210" s="58"/>
      <c r="U210" s="56" t="s">
        <v>875</v>
      </c>
      <c r="V210" s="56"/>
      <c r="W210" s="63">
        <v>0</v>
      </c>
      <c r="X210" s="64" t="s">
        <v>1282</v>
      </c>
      <c r="Y210" s="58" t="s">
        <v>1283</v>
      </c>
    </row>
    <row r="211" spans="1:25" ht="12" customHeight="1" x14ac:dyDescent="0.3">
      <c r="A211" s="56">
        <v>207</v>
      </c>
      <c r="B211" s="60">
        <v>1276</v>
      </c>
      <c r="C211" s="69" t="s">
        <v>1816</v>
      </c>
      <c r="D211" s="56" t="s">
        <v>1735</v>
      </c>
      <c r="E211" s="56" t="s">
        <v>1284</v>
      </c>
      <c r="F211" s="56" t="s">
        <v>1285</v>
      </c>
      <c r="G211" s="56" t="s">
        <v>1367</v>
      </c>
      <c r="H211" s="56" t="s">
        <v>1835</v>
      </c>
      <c r="I211" s="56" t="s">
        <v>1116</v>
      </c>
      <c r="J211" s="56" t="s">
        <v>1117</v>
      </c>
      <c r="K211" s="66">
        <v>40000</v>
      </c>
      <c r="L211" s="62">
        <f t="shared" si="7"/>
        <v>0</v>
      </c>
      <c r="M211" s="58"/>
      <c r="N211" s="58"/>
      <c r="O211" s="58"/>
      <c r="P211" s="58"/>
      <c r="Q211" s="58"/>
      <c r="R211" s="58"/>
      <c r="S211" s="58"/>
      <c r="T211" s="58"/>
      <c r="U211" s="56" t="s">
        <v>875</v>
      </c>
      <c r="V211" s="56"/>
      <c r="W211" s="63">
        <v>0</v>
      </c>
      <c r="X211" s="64" t="s">
        <v>1282</v>
      </c>
      <c r="Y211" s="58" t="s">
        <v>1283</v>
      </c>
    </row>
    <row r="212" spans="1:25" ht="12" customHeight="1" x14ac:dyDescent="0.3">
      <c r="A212" s="56">
        <v>208</v>
      </c>
      <c r="B212" s="60">
        <v>1277</v>
      </c>
      <c r="C212" s="69" t="s">
        <v>1816</v>
      </c>
      <c r="D212" s="56" t="s">
        <v>1735</v>
      </c>
      <c r="E212" s="56" t="s">
        <v>1284</v>
      </c>
      <c r="F212" s="56" t="s">
        <v>1285</v>
      </c>
      <c r="G212" s="56" t="s">
        <v>1368</v>
      </c>
      <c r="H212" s="56" t="s">
        <v>1835</v>
      </c>
      <c r="I212" s="56" t="s">
        <v>1116</v>
      </c>
      <c r="J212" s="56" t="s">
        <v>1117</v>
      </c>
      <c r="K212" s="66">
        <v>40000</v>
      </c>
      <c r="L212" s="62">
        <f t="shared" si="7"/>
        <v>0</v>
      </c>
      <c r="M212" s="58"/>
      <c r="N212" s="58"/>
      <c r="O212" s="58"/>
      <c r="P212" s="58"/>
      <c r="Q212" s="58"/>
      <c r="R212" s="58"/>
      <c r="S212" s="58"/>
      <c r="T212" s="58"/>
      <c r="U212" s="56" t="s">
        <v>875</v>
      </c>
      <c r="V212" s="56"/>
      <c r="W212" s="63">
        <v>0</v>
      </c>
      <c r="X212" s="64" t="s">
        <v>1282</v>
      </c>
      <c r="Y212" s="58" t="s">
        <v>1283</v>
      </c>
    </row>
    <row r="213" spans="1:25" ht="12" customHeight="1" x14ac:dyDescent="0.3">
      <c r="A213" s="56">
        <v>209</v>
      </c>
      <c r="B213" s="60">
        <v>1278</v>
      </c>
      <c r="C213" s="69" t="s">
        <v>1816</v>
      </c>
      <c r="D213" s="56" t="s">
        <v>1735</v>
      </c>
      <c r="E213" s="56" t="s">
        <v>1284</v>
      </c>
      <c r="F213" s="56" t="s">
        <v>1285</v>
      </c>
      <c r="G213" s="56" t="s">
        <v>1369</v>
      </c>
      <c r="H213" s="56" t="s">
        <v>1835</v>
      </c>
      <c r="I213" s="56" t="s">
        <v>1116</v>
      </c>
      <c r="J213" s="56" t="s">
        <v>1117</v>
      </c>
      <c r="K213" s="66">
        <v>50000</v>
      </c>
      <c r="L213" s="62">
        <f t="shared" si="7"/>
        <v>0</v>
      </c>
      <c r="M213" s="58"/>
      <c r="N213" s="58"/>
      <c r="O213" s="58"/>
      <c r="P213" s="58"/>
      <c r="Q213" s="58"/>
      <c r="R213" s="58"/>
      <c r="S213" s="58"/>
      <c r="T213" s="58"/>
      <c r="U213" s="56" t="s">
        <v>875</v>
      </c>
      <c r="V213" s="56"/>
      <c r="W213" s="63">
        <v>0</v>
      </c>
      <c r="X213" s="64" t="s">
        <v>1282</v>
      </c>
      <c r="Y213" s="58" t="s">
        <v>1283</v>
      </c>
    </row>
    <row r="214" spans="1:25" ht="12" customHeight="1" x14ac:dyDescent="0.3">
      <c r="A214" s="56">
        <v>210</v>
      </c>
      <c r="B214" s="60">
        <v>1279</v>
      </c>
      <c r="C214" s="69" t="s">
        <v>1816</v>
      </c>
      <c r="D214" s="56" t="s">
        <v>1735</v>
      </c>
      <c r="E214" s="56" t="s">
        <v>1284</v>
      </c>
      <c r="F214" s="56" t="s">
        <v>1285</v>
      </c>
      <c r="G214" s="56" t="s">
        <v>1370</v>
      </c>
      <c r="H214" s="56" t="s">
        <v>1835</v>
      </c>
      <c r="I214" s="56" t="s">
        <v>1116</v>
      </c>
      <c r="J214" s="56" t="s">
        <v>1117</v>
      </c>
      <c r="K214" s="66">
        <v>80000</v>
      </c>
      <c r="L214" s="62">
        <f t="shared" si="7"/>
        <v>0</v>
      </c>
      <c r="M214" s="58"/>
      <c r="N214" s="58"/>
      <c r="O214" s="58"/>
      <c r="P214" s="58"/>
      <c r="Q214" s="58"/>
      <c r="R214" s="58"/>
      <c r="S214" s="58"/>
      <c r="T214" s="58"/>
      <c r="U214" s="56" t="s">
        <v>875</v>
      </c>
      <c r="V214" s="56"/>
      <c r="W214" s="63">
        <v>0</v>
      </c>
      <c r="X214" s="64" t="s">
        <v>1282</v>
      </c>
      <c r="Y214" s="58" t="s">
        <v>1283</v>
      </c>
    </row>
    <row r="215" spans="1:25" ht="12" customHeight="1" x14ac:dyDescent="0.3">
      <c r="A215" s="56">
        <v>211</v>
      </c>
      <c r="B215" s="60">
        <v>1280</v>
      </c>
      <c r="C215" s="69" t="s">
        <v>1816</v>
      </c>
      <c r="D215" s="56" t="s">
        <v>1735</v>
      </c>
      <c r="E215" s="56" t="s">
        <v>1284</v>
      </c>
      <c r="F215" s="56" t="s">
        <v>1285</v>
      </c>
      <c r="G215" s="56" t="s">
        <v>1371</v>
      </c>
      <c r="H215" s="56" t="s">
        <v>1835</v>
      </c>
      <c r="I215" s="56" t="s">
        <v>1116</v>
      </c>
      <c r="J215" s="56" t="s">
        <v>1117</v>
      </c>
      <c r="K215" s="66">
        <v>70000</v>
      </c>
      <c r="L215" s="62">
        <f t="shared" si="7"/>
        <v>0</v>
      </c>
      <c r="M215" s="58"/>
      <c r="N215" s="58"/>
      <c r="O215" s="58"/>
      <c r="P215" s="58"/>
      <c r="Q215" s="58"/>
      <c r="R215" s="58"/>
      <c r="S215" s="58"/>
      <c r="T215" s="58"/>
      <c r="U215" s="56" t="s">
        <v>875</v>
      </c>
      <c r="V215" s="56"/>
      <c r="W215" s="63">
        <v>0</v>
      </c>
      <c r="X215" s="64" t="s">
        <v>1282</v>
      </c>
      <c r="Y215" s="58" t="s">
        <v>1283</v>
      </c>
    </row>
    <row r="216" spans="1:25" ht="12" customHeight="1" x14ac:dyDescent="0.3">
      <c r="A216" s="56">
        <v>214</v>
      </c>
      <c r="B216" s="60">
        <v>1281</v>
      </c>
      <c r="C216" s="69" t="s">
        <v>1816</v>
      </c>
      <c r="D216" s="56" t="s">
        <v>1735</v>
      </c>
      <c r="E216" s="56" t="s">
        <v>1284</v>
      </c>
      <c r="F216" s="56" t="s">
        <v>1285</v>
      </c>
      <c r="G216" s="56" t="s">
        <v>1372</v>
      </c>
      <c r="H216" s="56" t="s">
        <v>1835</v>
      </c>
      <c r="I216" s="56" t="s">
        <v>1116</v>
      </c>
      <c r="J216" s="56" t="s">
        <v>1117</v>
      </c>
      <c r="K216" s="66">
        <v>40000</v>
      </c>
      <c r="L216" s="62">
        <f t="shared" si="7"/>
        <v>0</v>
      </c>
      <c r="M216" s="58"/>
      <c r="N216" s="58"/>
      <c r="O216" s="58"/>
      <c r="P216" s="58"/>
      <c r="Q216" s="58"/>
      <c r="R216" s="58"/>
      <c r="S216" s="58"/>
      <c r="T216" s="58"/>
      <c r="U216" s="56" t="s">
        <v>875</v>
      </c>
      <c r="V216" s="56"/>
      <c r="W216" s="63">
        <v>0</v>
      </c>
      <c r="X216" s="64" t="s">
        <v>1282</v>
      </c>
      <c r="Y216" s="58" t="s">
        <v>1283</v>
      </c>
    </row>
    <row r="217" spans="1:25" ht="12" customHeight="1" x14ac:dyDescent="0.3">
      <c r="A217" s="56">
        <v>215</v>
      </c>
      <c r="B217" s="60">
        <v>1282</v>
      </c>
      <c r="C217" s="69" t="s">
        <v>1816</v>
      </c>
      <c r="D217" s="56" t="s">
        <v>1735</v>
      </c>
      <c r="E217" s="56" t="s">
        <v>1284</v>
      </c>
      <c r="F217" s="56" t="s">
        <v>1285</v>
      </c>
      <c r="G217" s="56" t="s">
        <v>1176</v>
      </c>
      <c r="H217" s="56" t="s">
        <v>1835</v>
      </c>
      <c r="I217" s="56" t="s">
        <v>1116</v>
      </c>
      <c r="J217" s="56" t="s">
        <v>1117</v>
      </c>
      <c r="K217" s="66">
        <v>50000</v>
      </c>
      <c r="L217" s="62">
        <f t="shared" si="7"/>
        <v>0</v>
      </c>
      <c r="M217" s="58"/>
      <c r="N217" s="58"/>
      <c r="O217" s="58"/>
      <c r="P217" s="58"/>
      <c r="Q217" s="58"/>
      <c r="R217" s="58"/>
      <c r="S217" s="58"/>
      <c r="T217" s="58"/>
      <c r="U217" s="56" t="s">
        <v>875</v>
      </c>
      <c r="V217" s="56"/>
      <c r="W217" s="63">
        <v>0</v>
      </c>
      <c r="X217" s="64" t="s">
        <v>1282</v>
      </c>
      <c r="Y217" s="58" t="s">
        <v>1283</v>
      </c>
    </row>
    <row r="218" spans="1:25" ht="12" customHeight="1" x14ac:dyDescent="0.3">
      <c r="A218" s="56">
        <v>216</v>
      </c>
      <c r="B218" s="60">
        <v>1283</v>
      </c>
      <c r="C218" s="69" t="s">
        <v>1816</v>
      </c>
      <c r="D218" s="56" t="s">
        <v>1735</v>
      </c>
      <c r="E218" s="56" t="s">
        <v>1284</v>
      </c>
      <c r="F218" s="56" t="s">
        <v>1285</v>
      </c>
      <c r="G218" s="56" t="s">
        <v>1177</v>
      </c>
      <c r="H218" s="56" t="s">
        <v>1835</v>
      </c>
      <c r="I218" s="56" t="s">
        <v>1116</v>
      </c>
      <c r="J218" s="56" t="s">
        <v>1117</v>
      </c>
      <c r="K218" s="66">
        <v>70000</v>
      </c>
      <c r="L218" s="62">
        <f t="shared" si="7"/>
        <v>0</v>
      </c>
      <c r="M218" s="58"/>
      <c r="N218" s="58"/>
      <c r="O218" s="58"/>
      <c r="P218" s="58"/>
      <c r="Q218" s="58"/>
      <c r="R218" s="58"/>
      <c r="S218" s="58"/>
      <c r="T218" s="58"/>
      <c r="U218" s="56" t="s">
        <v>875</v>
      </c>
      <c r="V218" s="56"/>
      <c r="W218" s="63">
        <v>0</v>
      </c>
      <c r="X218" s="64" t="s">
        <v>1282</v>
      </c>
      <c r="Y218" s="58" t="s">
        <v>1283</v>
      </c>
    </row>
    <row r="219" spans="1:25" ht="12" customHeight="1" x14ac:dyDescent="0.3">
      <c r="A219" s="56">
        <v>217</v>
      </c>
      <c r="B219" s="60">
        <v>1284</v>
      </c>
      <c r="C219" s="69" t="s">
        <v>1816</v>
      </c>
      <c r="D219" s="56" t="s">
        <v>1735</v>
      </c>
      <c r="E219" s="56" t="s">
        <v>1284</v>
      </c>
      <c r="F219" s="56" t="s">
        <v>1285</v>
      </c>
      <c r="G219" s="56" t="s">
        <v>1178</v>
      </c>
      <c r="H219" s="56" t="s">
        <v>1835</v>
      </c>
      <c r="I219" s="56" t="s">
        <v>1116</v>
      </c>
      <c r="J219" s="56" t="s">
        <v>1117</v>
      </c>
      <c r="K219" s="66">
        <v>40000</v>
      </c>
      <c r="L219" s="62">
        <f t="shared" si="7"/>
        <v>0</v>
      </c>
      <c r="M219" s="58"/>
      <c r="N219" s="58"/>
      <c r="O219" s="58"/>
      <c r="P219" s="58"/>
      <c r="Q219" s="58"/>
      <c r="R219" s="58"/>
      <c r="S219" s="58"/>
      <c r="T219" s="58"/>
      <c r="U219" s="56"/>
      <c r="V219" s="56"/>
      <c r="W219" s="63">
        <v>0</v>
      </c>
      <c r="X219" s="64" t="s">
        <v>1282</v>
      </c>
      <c r="Y219" s="58" t="s">
        <v>1283</v>
      </c>
    </row>
    <row r="220" spans="1:25" ht="12" customHeight="1" x14ac:dyDescent="0.3">
      <c r="A220" s="56">
        <v>218</v>
      </c>
      <c r="B220" s="60">
        <v>1285</v>
      </c>
      <c r="C220" s="69" t="s">
        <v>1816</v>
      </c>
      <c r="D220" s="56" t="s">
        <v>1735</v>
      </c>
      <c r="E220" s="56" t="s">
        <v>1284</v>
      </c>
      <c r="F220" s="56" t="s">
        <v>1285</v>
      </c>
      <c r="G220" s="56" t="s">
        <v>1179</v>
      </c>
      <c r="H220" s="56" t="s">
        <v>1835</v>
      </c>
      <c r="I220" s="56" t="s">
        <v>1116</v>
      </c>
      <c r="J220" s="56" t="s">
        <v>1117</v>
      </c>
      <c r="K220" s="66">
        <v>40000</v>
      </c>
      <c r="L220" s="62">
        <f t="shared" si="7"/>
        <v>0</v>
      </c>
      <c r="M220" s="58"/>
      <c r="N220" s="58"/>
      <c r="O220" s="58"/>
      <c r="P220" s="58"/>
      <c r="Q220" s="58"/>
      <c r="R220" s="58"/>
      <c r="S220" s="58"/>
      <c r="T220" s="58"/>
      <c r="U220" s="56"/>
      <c r="V220" s="56"/>
      <c r="W220" s="63">
        <v>0</v>
      </c>
      <c r="X220" s="64" t="s">
        <v>1282</v>
      </c>
      <c r="Y220" s="58" t="s">
        <v>1283</v>
      </c>
    </row>
    <row r="221" spans="1:25" ht="12" customHeight="1" x14ac:dyDescent="0.3">
      <c r="A221" s="56">
        <v>219</v>
      </c>
      <c r="B221" s="60">
        <v>1286</v>
      </c>
      <c r="C221" s="69" t="s">
        <v>1816</v>
      </c>
      <c r="D221" s="56" t="s">
        <v>1735</v>
      </c>
      <c r="E221" s="56" t="s">
        <v>1284</v>
      </c>
      <c r="F221" s="56" t="s">
        <v>1285</v>
      </c>
      <c r="G221" s="56" t="s">
        <v>1180</v>
      </c>
      <c r="H221" s="56" t="s">
        <v>1835</v>
      </c>
      <c r="I221" s="56" t="s">
        <v>1116</v>
      </c>
      <c r="J221" s="56" t="s">
        <v>1117</v>
      </c>
      <c r="K221" s="66">
        <v>40000</v>
      </c>
      <c r="L221" s="62">
        <f t="shared" si="7"/>
        <v>0</v>
      </c>
      <c r="M221" s="58"/>
      <c r="N221" s="58"/>
      <c r="O221" s="58"/>
      <c r="P221" s="58"/>
      <c r="Q221" s="58"/>
      <c r="R221" s="58"/>
      <c r="S221" s="58"/>
      <c r="T221" s="58"/>
      <c r="U221" s="56" t="s">
        <v>875</v>
      </c>
      <c r="V221" s="58"/>
      <c r="W221" s="63">
        <v>0</v>
      </c>
      <c r="X221" s="64" t="s">
        <v>1282</v>
      </c>
      <c r="Y221" s="58" t="s">
        <v>1283</v>
      </c>
    </row>
    <row r="222" spans="1:25" ht="12" customHeight="1" x14ac:dyDescent="0.3">
      <c r="A222" s="56">
        <v>220</v>
      </c>
      <c r="B222" s="60">
        <v>1287</v>
      </c>
      <c r="C222" s="69" t="s">
        <v>1816</v>
      </c>
      <c r="D222" s="56" t="s">
        <v>1735</v>
      </c>
      <c r="E222" s="56" t="s">
        <v>1284</v>
      </c>
      <c r="F222" s="56" t="s">
        <v>1285</v>
      </c>
      <c r="G222" s="56" t="s">
        <v>1181</v>
      </c>
      <c r="H222" s="56" t="s">
        <v>1835</v>
      </c>
      <c r="I222" s="56" t="s">
        <v>1116</v>
      </c>
      <c r="J222" s="56" t="s">
        <v>1117</v>
      </c>
      <c r="K222" s="66">
        <v>90000</v>
      </c>
      <c r="L222" s="62">
        <f t="shared" si="7"/>
        <v>0</v>
      </c>
      <c r="M222" s="58"/>
      <c r="N222" s="58"/>
      <c r="O222" s="58"/>
      <c r="P222" s="58"/>
      <c r="Q222" s="58"/>
      <c r="R222" s="58"/>
      <c r="S222" s="58"/>
      <c r="T222" s="58"/>
      <c r="U222" s="56" t="s">
        <v>875</v>
      </c>
      <c r="V222" s="56"/>
      <c r="W222" s="63">
        <v>0</v>
      </c>
      <c r="X222" s="64" t="s">
        <v>1282</v>
      </c>
      <c r="Y222" s="58" t="s">
        <v>1283</v>
      </c>
    </row>
    <row r="223" spans="1:25" ht="12" customHeight="1" x14ac:dyDescent="0.3">
      <c r="A223" s="56">
        <v>221</v>
      </c>
      <c r="B223" s="60">
        <v>1288</v>
      </c>
      <c r="C223" s="69" t="s">
        <v>1816</v>
      </c>
      <c r="D223" s="56" t="s">
        <v>1735</v>
      </c>
      <c r="E223" s="56" t="s">
        <v>1284</v>
      </c>
      <c r="F223" s="56" t="s">
        <v>1285</v>
      </c>
      <c r="G223" s="56" t="s">
        <v>1389</v>
      </c>
      <c r="H223" s="56" t="s">
        <v>1835</v>
      </c>
      <c r="I223" s="56" t="s">
        <v>1116</v>
      </c>
      <c r="J223" s="56" t="s">
        <v>1117</v>
      </c>
      <c r="K223" s="66">
        <v>80000</v>
      </c>
      <c r="L223" s="62">
        <f t="shared" si="7"/>
        <v>0</v>
      </c>
      <c r="M223" s="58"/>
      <c r="N223" s="58"/>
      <c r="O223" s="58"/>
      <c r="P223" s="58"/>
      <c r="Q223" s="58"/>
      <c r="R223" s="58"/>
      <c r="S223" s="58"/>
      <c r="T223" s="58"/>
      <c r="U223" s="56" t="s">
        <v>875</v>
      </c>
      <c r="V223" s="56"/>
      <c r="W223" s="63">
        <v>0</v>
      </c>
      <c r="X223" s="64" t="s">
        <v>1282</v>
      </c>
      <c r="Y223" s="58" t="s">
        <v>1283</v>
      </c>
    </row>
    <row r="224" spans="1:25" ht="12" customHeight="1" x14ac:dyDescent="0.3">
      <c r="A224" s="56">
        <v>222</v>
      </c>
      <c r="B224" s="60">
        <v>1289</v>
      </c>
      <c r="C224" s="69" t="s">
        <v>1816</v>
      </c>
      <c r="D224" s="56" t="s">
        <v>1735</v>
      </c>
      <c r="E224" s="56" t="s">
        <v>1284</v>
      </c>
      <c r="F224" s="56" t="s">
        <v>1285</v>
      </c>
      <c r="G224" s="56" t="s">
        <v>1390</v>
      </c>
      <c r="H224" s="56" t="s">
        <v>1835</v>
      </c>
      <c r="I224" s="56" t="s">
        <v>1116</v>
      </c>
      <c r="J224" s="56" t="s">
        <v>1117</v>
      </c>
      <c r="K224" s="66">
        <v>80000</v>
      </c>
      <c r="L224" s="62">
        <f t="shared" si="7"/>
        <v>0</v>
      </c>
      <c r="M224" s="58"/>
      <c r="N224" s="58"/>
      <c r="O224" s="58"/>
      <c r="P224" s="58"/>
      <c r="Q224" s="58"/>
      <c r="R224" s="58"/>
      <c r="S224" s="58"/>
      <c r="T224" s="58"/>
      <c r="U224" s="56" t="s">
        <v>875</v>
      </c>
      <c r="V224" s="56"/>
      <c r="W224" s="63">
        <v>0</v>
      </c>
      <c r="X224" s="64" t="s">
        <v>1282</v>
      </c>
      <c r="Y224" s="58" t="s">
        <v>1283</v>
      </c>
    </row>
    <row r="225" spans="1:25" ht="12" customHeight="1" x14ac:dyDescent="0.3">
      <c r="A225" s="56">
        <v>223</v>
      </c>
      <c r="B225" s="60">
        <v>1290</v>
      </c>
      <c r="C225" s="69" t="s">
        <v>1816</v>
      </c>
      <c r="D225" s="56" t="s">
        <v>1735</v>
      </c>
      <c r="E225" s="56" t="s">
        <v>1284</v>
      </c>
      <c r="F225" s="56" t="s">
        <v>1285</v>
      </c>
      <c r="G225" s="56" t="s">
        <v>1391</v>
      </c>
      <c r="H225" s="56" t="s">
        <v>1835</v>
      </c>
      <c r="I225" s="56" t="s">
        <v>1116</v>
      </c>
      <c r="J225" s="56" t="s">
        <v>1117</v>
      </c>
      <c r="K225" s="66">
        <v>80000</v>
      </c>
      <c r="L225" s="62">
        <f t="shared" si="7"/>
        <v>0</v>
      </c>
      <c r="M225" s="58"/>
      <c r="N225" s="58"/>
      <c r="O225" s="58"/>
      <c r="P225" s="58"/>
      <c r="Q225" s="58"/>
      <c r="R225" s="58"/>
      <c r="S225" s="58"/>
      <c r="T225" s="58"/>
      <c r="U225" s="56" t="s">
        <v>875</v>
      </c>
      <c r="V225" s="56"/>
      <c r="W225" s="63">
        <v>0</v>
      </c>
      <c r="X225" s="64" t="s">
        <v>1282</v>
      </c>
      <c r="Y225" s="58" t="s">
        <v>1283</v>
      </c>
    </row>
    <row r="226" spans="1:25" ht="12" customHeight="1" x14ac:dyDescent="0.3">
      <c r="A226" s="56">
        <v>224</v>
      </c>
      <c r="B226" s="60">
        <v>1291</v>
      </c>
      <c r="C226" s="69" t="s">
        <v>1816</v>
      </c>
      <c r="D226" s="56" t="s">
        <v>1735</v>
      </c>
      <c r="E226" s="56" t="s">
        <v>1284</v>
      </c>
      <c r="F226" s="56" t="s">
        <v>1285</v>
      </c>
      <c r="G226" s="56" t="s">
        <v>1392</v>
      </c>
      <c r="H226" s="56" t="s">
        <v>1835</v>
      </c>
      <c r="I226" s="56" t="s">
        <v>1116</v>
      </c>
      <c r="J226" s="56" t="s">
        <v>1117</v>
      </c>
      <c r="K226" s="66">
        <v>40000</v>
      </c>
      <c r="L226" s="62">
        <f t="shared" si="7"/>
        <v>0</v>
      </c>
      <c r="M226" s="58"/>
      <c r="N226" s="58"/>
      <c r="O226" s="58"/>
      <c r="P226" s="58"/>
      <c r="Q226" s="58"/>
      <c r="R226" s="58"/>
      <c r="S226" s="58"/>
      <c r="T226" s="58"/>
      <c r="U226" s="56" t="s">
        <v>875</v>
      </c>
      <c r="V226" s="56"/>
      <c r="W226" s="63">
        <v>0</v>
      </c>
      <c r="X226" s="64" t="s">
        <v>1282</v>
      </c>
      <c r="Y226" s="58" t="s">
        <v>1283</v>
      </c>
    </row>
    <row r="227" spans="1:25" ht="12" customHeight="1" x14ac:dyDescent="0.3">
      <c r="A227" s="56">
        <v>225</v>
      </c>
      <c r="B227" s="60">
        <v>1292</v>
      </c>
      <c r="C227" s="69" t="s">
        <v>1816</v>
      </c>
      <c r="D227" s="56" t="s">
        <v>1735</v>
      </c>
      <c r="E227" s="56" t="s">
        <v>1284</v>
      </c>
      <c r="F227" s="56" t="s">
        <v>878</v>
      </c>
      <c r="G227" s="56" t="s">
        <v>1071</v>
      </c>
      <c r="H227" s="56" t="s">
        <v>1835</v>
      </c>
      <c r="I227" s="56" t="s">
        <v>2101</v>
      </c>
      <c r="J227" s="56" t="s">
        <v>1072</v>
      </c>
      <c r="K227" s="66">
        <v>360000</v>
      </c>
      <c r="L227" s="62">
        <f t="shared" si="7"/>
        <v>0</v>
      </c>
      <c r="M227" s="58"/>
      <c r="N227" s="58"/>
      <c r="O227" s="58"/>
      <c r="P227" s="58"/>
      <c r="Q227" s="58"/>
      <c r="R227" s="58"/>
      <c r="S227" s="58"/>
      <c r="T227" s="58"/>
      <c r="U227" s="56"/>
      <c r="V227" s="56"/>
      <c r="W227" s="63">
        <v>0</v>
      </c>
      <c r="X227" s="64" t="s">
        <v>1282</v>
      </c>
      <c r="Y227" s="58" t="s">
        <v>1283</v>
      </c>
    </row>
    <row r="228" spans="1:25" ht="12" customHeight="1" x14ac:dyDescent="0.3">
      <c r="A228" s="56">
        <v>226</v>
      </c>
      <c r="B228" s="60">
        <v>1293</v>
      </c>
      <c r="C228" s="69" t="s">
        <v>1816</v>
      </c>
      <c r="D228" s="56" t="s">
        <v>1735</v>
      </c>
      <c r="E228" s="56" t="s">
        <v>1284</v>
      </c>
      <c r="F228" s="56" t="s">
        <v>1285</v>
      </c>
      <c r="G228" s="56" t="s">
        <v>1073</v>
      </c>
      <c r="H228" s="56" t="s">
        <v>1835</v>
      </c>
      <c r="I228" s="56" t="s">
        <v>2101</v>
      </c>
      <c r="J228" s="56" t="s">
        <v>1072</v>
      </c>
      <c r="K228" s="66">
        <v>130000</v>
      </c>
      <c r="L228" s="62">
        <f t="shared" si="7"/>
        <v>0</v>
      </c>
      <c r="M228" s="58"/>
      <c r="N228" s="58"/>
      <c r="O228" s="58"/>
      <c r="P228" s="58"/>
      <c r="Q228" s="58"/>
      <c r="R228" s="58"/>
      <c r="S228" s="58"/>
      <c r="T228" s="58"/>
      <c r="U228" s="56"/>
      <c r="V228" s="56"/>
      <c r="W228" s="63">
        <v>0</v>
      </c>
      <c r="X228" s="64" t="s">
        <v>1282</v>
      </c>
      <c r="Y228" s="58" t="s">
        <v>1283</v>
      </c>
    </row>
    <row r="229" spans="1:25" ht="12" customHeight="1" x14ac:dyDescent="0.3">
      <c r="A229" s="56">
        <v>227</v>
      </c>
      <c r="B229" s="60">
        <v>1294</v>
      </c>
      <c r="C229" s="69" t="s">
        <v>1816</v>
      </c>
      <c r="D229" s="56" t="s">
        <v>1735</v>
      </c>
      <c r="E229" s="56" t="s">
        <v>1284</v>
      </c>
      <c r="F229" s="56" t="s">
        <v>1285</v>
      </c>
      <c r="G229" s="56" t="s">
        <v>1074</v>
      </c>
      <c r="H229" s="56" t="s">
        <v>1835</v>
      </c>
      <c r="I229" s="56" t="s">
        <v>2101</v>
      </c>
      <c r="J229" s="56" t="s">
        <v>1072</v>
      </c>
      <c r="K229" s="66">
        <v>90000</v>
      </c>
      <c r="L229" s="62">
        <f t="shared" si="7"/>
        <v>0</v>
      </c>
      <c r="M229" s="58"/>
      <c r="N229" s="58"/>
      <c r="O229" s="58"/>
      <c r="P229" s="58"/>
      <c r="Q229" s="58"/>
      <c r="R229" s="58"/>
      <c r="S229" s="58"/>
      <c r="T229" s="58"/>
      <c r="U229" s="56"/>
      <c r="V229" s="56"/>
      <c r="W229" s="63">
        <v>0</v>
      </c>
      <c r="X229" s="64" t="s">
        <v>1282</v>
      </c>
      <c r="Y229" s="58" t="s">
        <v>1283</v>
      </c>
    </row>
    <row r="230" spans="1:25" ht="12" customHeight="1" x14ac:dyDescent="0.3">
      <c r="A230" s="56">
        <v>228</v>
      </c>
      <c r="B230" s="60">
        <v>1295</v>
      </c>
      <c r="C230" s="69" t="s">
        <v>1816</v>
      </c>
      <c r="D230" s="56" t="s">
        <v>1735</v>
      </c>
      <c r="E230" s="56" t="s">
        <v>1284</v>
      </c>
      <c r="F230" s="56" t="s">
        <v>878</v>
      </c>
      <c r="G230" s="56" t="s">
        <v>1075</v>
      </c>
      <c r="H230" s="56" t="s">
        <v>1835</v>
      </c>
      <c r="I230" s="56" t="s">
        <v>2101</v>
      </c>
      <c r="J230" s="56" t="s">
        <v>1072</v>
      </c>
      <c r="K230" s="66">
        <v>75000</v>
      </c>
      <c r="L230" s="62">
        <f t="shared" si="7"/>
        <v>0</v>
      </c>
      <c r="M230" s="58"/>
      <c r="N230" s="58"/>
      <c r="O230" s="58"/>
      <c r="P230" s="58"/>
      <c r="Q230" s="58"/>
      <c r="R230" s="58"/>
      <c r="S230" s="58"/>
      <c r="T230" s="58"/>
      <c r="U230" s="56"/>
      <c r="V230" s="56"/>
      <c r="W230" s="63">
        <v>0</v>
      </c>
      <c r="X230" s="64" t="s">
        <v>1282</v>
      </c>
      <c r="Y230" s="58" t="s">
        <v>1283</v>
      </c>
    </row>
    <row r="231" spans="1:25" ht="12" customHeight="1" x14ac:dyDescent="0.3">
      <c r="A231" s="56">
        <v>229</v>
      </c>
      <c r="B231" s="60">
        <v>1296</v>
      </c>
      <c r="C231" s="69" t="s">
        <v>1816</v>
      </c>
      <c r="D231" s="56" t="s">
        <v>1735</v>
      </c>
      <c r="E231" s="56" t="s">
        <v>1284</v>
      </c>
      <c r="F231" s="56" t="s">
        <v>1285</v>
      </c>
      <c r="G231" s="56" t="s">
        <v>1076</v>
      </c>
      <c r="H231" s="56" t="s">
        <v>1835</v>
      </c>
      <c r="I231" s="56" t="s">
        <v>1266</v>
      </c>
      <c r="J231" s="56" t="s">
        <v>1267</v>
      </c>
      <c r="K231" s="66">
        <v>60000</v>
      </c>
      <c r="L231" s="62">
        <f t="shared" ref="L231:L261" si="8">K231*W231</f>
        <v>0</v>
      </c>
      <c r="M231" s="58"/>
      <c r="N231" s="58"/>
      <c r="O231" s="58"/>
      <c r="P231" s="58"/>
      <c r="Q231" s="58"/>
      <c r="R231" s="58"/>
      <c r="S231" s="58"/>
      <c r="T231" s="58"/>
      <c r="U231" s="56"/>
      <c r="V231" s="56"/>
      <c r="W231" s="63">
        <v>0</v>
      </c>
      <c r="X231" s="64" t="s">
        <v>1282</v>
      </c>
      <c r="Y231" s="58" t="s">
        <v>1283</v>
      </c>
    </row>
    <row r="232" spans="1:25" ht="12" customHeight="1" x14ac:dyDescent="0.3">
      <c r="A232" s="56">
        <v>230</v>
      </c>
      <c r="B232" s="60">
        <v>1297</v>
      </c>
      <c r="C232" s="69" t="s">
        <v>1816</v>
      </c>
      <c r="D232" s="56" t="s">
        <v>1735</v>
      </c>
      <c r="E232" s="56" t="s">
        <v>1284</v>
      </c>
      <c r="F232" s="56" t="s">
        <v>1285</v>
      </c>
      <c r="G232" s="56" t="s">
        <v>1077</v>
      </c>
      <c r="H232" s="56" t="s">
        <v>1835</v>
      </c>
      <c r="I232" s="56" t="s">
        <v>2108</v>
      </c>
      <c r="J232" s="56" t="s">
        <v>1274</v>
      </c>
      <c r="K232" s="66">
        <v>290000</v>
      </c>
      <c r="L232" s="62">
        <f t="shared" si="8"/>
        <v>0</v>
      </c>
      <c r="M232" s="58"/>
      <c r="N232" s="58"/>
      <c r="O232" s="58"/>
      <c r="P232" s="58"/>
      <c r="Q232" s="58"/>
      <c r="R232" s="58"/>
      <c r="S232" s="58"/>
      <c r="T232" s="58"/>
      <c r="U232" s="56"/>
      <c r="V232" s="56"/>
      <c r="W232" s="63">
        <v>0</v>
      </c>
      <c r="X232" s="64" t="s">
        <v>1282</v>
      </c>
      <c r="Y232" s="58" t="s">
        <v>1283</v>
      </c>
    </row>
    <row r="233" spans="1:25" ht="12" customHeight="1" x14ac:dyDescent="0.3">
      <c r="A233" s="56">
        <v>231</v>
      </c>
      <c r="B233" s="60">
        <v>1298</v>
      </c>
      <c r="C233" s="69" t="s">
        <v>1816</v>
      </c>
      <c r="D233" s="56" t="s">
        <v>1735</v>
      </c>
      <c r="E233" s="56" t="s">
        <v>1284</v>
      </c>
      <c r="F233" s="56" t="s">
        <v>1285</v>
      </c>
      <c r="G233" s="56" t="s">
        <v>1078</v>
      </c>
      <c r="H233" s="56" t="s">
        <v>1835</v>
      </c>
      <c r="I233" s="56" t="s">
        <v>2108</v>
      </c>
      <c r="J233" s="56" t="s">
        <v>1274</v>
      </c>
      <c r="K233" s="66">
        <v>200000</v>
      </c>
      <c r="L233" s="62">
        <f t="shared" si="8"/>
        <v>0</v>
      </c>
      <c r="M233" s="58"/>
      <c r="N233" s="58"/>
      <c r="O233" s="58"/>
      <c r="P233" s="58"/>
      <c r="Q233" s="58"/>
      <c r="R233" s="58"/>
      <c r="S233" s="58"/>
      <c r="T233" s="58"/>
      <c r="U233" s="56"/>
      <c r="V233" s="56"/>
      <c r="W233" s="63">
        <v>0</v>
      </c>
      <c r="X233" s="64" t="s">
        <v>1282</v>
      </c>
      <c r="Y233" s="58" t="s">
        <v>1283</v>
      </c>
    </row>
    <row r="234" spans="1:25" ht="12" customHeight="1" x14ac:dyDescent="0.3">
      <c r="A234" s="56">
        <v>232</v>
      </c>
      <c r="B234" s="60">
        <v>1299</v>
      </c>
      <c r="C234" s="69" t="s">
        <v>1816</v>
      </c>
      <c r="D234" s="56" t="s">
        <v>1735</v>
      </c>
      <c r="E234" s="56" t="s">
        <v>1284</v>
      </c>
      <c r="F234" s="56" t="s">
        <v>1285</v>
      </c>
      <c r="G234" s="56" t="s">
        <v>1079</v>
      </c>
      <c r="H234" s="56" t="s">
        <v>1835</v>
      </c>
      <c r="I234" s="56" t="s">
        <v>2108</v>
      </c>
      <c r="J234" s="56" t="s">
        <v>1274</v>
      </c>
      <c r="K234" s="66">
        <v>1350000</v>
      </c>
      <c r="L234" s="62">
        <f t="shared" si="8"/>
        <v>0</v>
      </c>
      <c r="M234" s="58"/>
      <c r="N234" s="58"/>
      <c r="O234" s="58"/>
      <c r="P234" s="58"/>
      <c r="Q234" s="58"/>
      <c r="R234" s="58"/>
      <c r="S234" s="58"/>
      <c r="T234" s="58"/>
      <c r="U234" s="56" t="s">
        <v>875</v>
      </c>
      <c r="V234" s="58"/>
      <c r="W234" s="63">
        <v>0</v>
      </c>
      <c r="X234" s="64" t="s">
        <v>1282</v>
      </c>
      <c r="Y234" s="58" t="s">
        <v>1283</v>
      </c>
    </row>
    <row r="235" spans="1:25" ht="12" customHeight="1" x14ac:dyDescent="0.3">
      <c r="A235" s="56">
        <v>233</v>
      </c>
      <c r="B235" s="60">
        <v>1300</v>
      </c>
      <c r="C235" s="58" t="s">
        <v>1816</v>
      </c>
      <c r="D235" s="56" t="s">
        <v>1735</v>
      </c>
      <c r="E235" s="58" t="s">
        <v>1080</v>
      </c>
      <c r="F235" s="58" t="s">
        <v>1111</v>
      </c>
      <c r="G235" s="56" t="s">
        <v>1299</v>
      </c>
      <c r="H235" s="58" t="s">
        <v>2144</v>
      </c>
      <c r="I235" s="58" t="s">
        <v>1407</v>
      </c>
      <c r="J235" s="56" t="s">
        <v>1100</v>
      </c>
      <c r="K235" s="73">
        <v>10200</v>
      </c>
      <c r="L235" s="62">
        <f t="shared" si="8"/>
        <v>10200</v>
      </c>
      <c r="M235" s="58"/>
      <c r="N235" s="58"/>
      <c r="O235" s="58"/>
      <c r="P235" s="58"/>
      <c r="Q235" s="58"/>
      <c r="R235" s="58"/>
      <c r="S235" s="58"/>
      <c r="T235" s="58"/>
      <c r="U235" s="56" t="s">
        <v>1101</v>
      </c>
      <c r="V235" s="56"/>
      <c r="W235" s="63">
        <v>1</v>
      </c>
      <c r="X235" s="64"/>
      <c r="Y235" s="58"/>
    </row>
    <row r="236" spans="1:25" ht="12" customHeight="1" x14ac:dyDescent="0.3">
      <c r="A236" s="56">
        <v>234</v>
      </c>
      <c r="B236" s="60">
        <v>1301</v>
      </c>
      <c r="C236" s="69" t="s">
        <v>1816</v>
      </c>
      <c r="D236" s="58" t="s">
        <v>1735</v>
      </c>
      <c r="E236" s="58" t="s">
        <v>1080</v>
      </c>
      <c r="F236" s="58"/>
      <c r="G236" s="56" t="s">
        <v>1083</v>
      </c>
      <c r="H236" s="58" t="s">
        <v>1084</v>
      </c>
      <c r="I236" s="58" t="s">
        <v>1085</v>
      </c>
      <c r="J236" s="58" t="s">
        <v>1082</v>
      </c>
      <c r="K236" s="73">
        <v>6097455</v>
      </c>
      <c r="L236" s="62">
        <f t="shared" si="8"/>
        <v>0</v>
      </c>
      <c r="M236" s="58"/>
      <c r="N236" s="58"/>
      <c r="O236" s="58"/>
      <c r="P236" s="58"/>
      <c r="Q236" s="58"/>
      <c r="R236" s="58"/>
      <c r="S236" s="58"/>
      <c r="T236" s="58"/>
      <c r="U236" s="58"/>
      <c r="V236" s="58"/>
      <c r="W236" s="63">
        <v>0</v>
      </c>
      <c r="X236" s="64" t="s">
        <v>1084</v>
      </c>
      <c r="Y236" s="58"/>
    </row>
    <row r="237" spans="1:25" ht="12" customHeight="1" x14ac:dyDescent="0.3">
      <c r="A237" s="56">
        <v>235</v>
      </c>
      <c r="B237" s="60">
        <v>1302</v>
      </c>
      <c r="C237" s="69" t="s">
        <v>1816</v>
      </c>
      <c r="D237" s="58" t="s">
        <v>1735</v>
      </c>
      <c r="E237" s="58" t="s">
        <v>1080</v>
      </c>
      <c r="F237" s="58"/>
      <c r="G237" s="56" t="s">
        <v>1086</v>
      </c>
      <c r="H237" s="58" t="s">
        <v>1840</v>
      </c>
      <c r="I237" s="58" t="s">
        <v>1085</v>
      </c>
      <c r="J237" s="58" t="s">
        <v>1082</v>
      </c>
      <c r="K237" s="73">
        <v>9000000</v>
      </c>
      <c r="L237" s="62">
        <f t="shared" si="8"/>
        <v>0</v>
      </c>
      <c r="M237" s="58"/>
      <c r="N237" s="58"/>
      <c r="O237" s="58"/>
      <c r="P237" s="58"/>
      <c r="Q237" s="58"/>
      <c r="R237" s="58"/>
      <c r="S237" s="58"/>
      <c r="T237" s="58"/>
      <c r="U237" s="58"/>
      <c r="V237" s="58"/>
      <c r="W237" s="63">
        <v>0</v>
      </c>
      <c r="X237" s="67" t="s">
        <v>2133</v>
      </c>
      <c r="Y237" s="58"/>
    </row>
    <row r="238" spans="1:25" ht="12" customHeight="1" x14ac:dyDescent="0.3">
      <c r="A238" s="56">
        <v>236</v>
      </c>
      <c r="B238" s="60">
        <v>1304</v>
      </c>
      <c r="C238" s="58" t="s">
        <v>1816</v>
      </c>
      <c r="D238" s="56" t="s">
        <v>1766</v>
      </c>
      <c r="E238" s="56" t="s">
        <v>2144</v>
      </c>
      <c r="F238" s="56" t="s">
        <v>2175</v>
      </c>
      <c r="G238" s="56" t="s">
        <v>2176</v>
      </c>
      <c r="H238" s="56" t="s">
        <v>2144</v>
      </c>
      <c r="I238" s="56" t="s">
        <v>2177</v>
      </c>
      <c r="J238" s="56" t="s">
        <v>2178</v>
      </c>
      <c r="K238" s="66">
        <v>11000</v>
      </c>
      <c r="L238" s="62">
        <f t="shared" si="8"/>
        <v>11000</v>
      </c>
      <c r="M238" s="58"/>
      <c r="N238" s="58"/>
      <c r="O238" s="58"/>
      <c r="P238" s="58"/>
      <c r="Q238" s="58"/>
      <c r="R238" s="58"/>
      <c r="S238" s="58"/>
      <c r="T238" s="58"/>
      <c r="U238" s="56"/>
      <c r="V238" s="58"/>
      <c r="W238" s="63">
        <v>1</v>
      </c>
      <c r="X238" s="64"/>
      <c r="Y238" s="58" t="s">
        <v>2094</v>
      </c>
    </row>
    <row r="239" spans="1:25" ht="12" customHeight="1" x14ac:dyDescent="0.3">
      <c r="A239" s="56">
        <v>237</v>
      </c>
      <c r="B239" s="60">
        <v>1305</v>
      </c>
      <c r="C239" s="69" t="s">
        <v>1816</v>
      </c>
      <c r="D239" s="58" t="s">
        <v>1735</v>
      </c>
      <c r="E239" s="58" t="s">
        <v>1080</v>
      </c>
      <c r="F239" s="58"/>
      <c r="G239" s="56" t="s">
        <v>1088</v>
      </c>
      <c r="H239" s="58" t="s">
        <v>1890</v>
      </c>
      <c r="I239" s="58" t="s">
        <v>1518</v>
      </c>
      <c r="J239" s="58" t="s">
        <v>1082</v>
      </c>
      <c r="K239" s="73">
        <v>2500000</v>
      </c>
      <c r="L239" s="62">
        <f t="shared" si="8"/>
        <v>0</v>
      </c>
      <c r="M239" s="58"/>
      <c r="N239" s="58"/>
      <c r="O239" s="58"/>
      <c r="P239" s="58"/>
      <c r="Q239" s="58"/>
      <c r="R239" s="58"/>
      <c r="S239" s="58"/>
      <c r="T239" s="58"/>
      <c r="U239" s="58"/>
      <c r="V239" s="58"/>
      <c r="W239" s="63">
        <v>0</v>
      </c>
      <c r="X239" s="67" t="s">
        <v>1798</v>
      </c>
      <c r="Y239" s="58"/>
    </row>
    <row r="240" spans="1:25" ht="12" customHeight="1" x14ac:dyDescent="0.3">
      <c r="A240" s="56">
        <v>238</v>
      </c>
      <c r="B240" s="60">
        <v>1306</v>
      </c>
      <c r="C240" s="69" t="s">
        <v>1816</v>
      </c>
      <c r="D240" s="58" t="s">
        <v>1735</v>
      </c>
      <c r="E240" s="58" t="s">
        <v>1089</v>
      </c>
      <c r="F240" s="58"/>
      <c r="G240" s="56" t="s">
        <v>1090</v>
      </c>
      <c r="H240" s="58" t="s">
        <v>1890</v>
      </c>
      <c r="I240" s="58" t="s">
        <v>1518</v>
      </c>
      <c r="J240" s="58" t="s">
        <v>1091</v>
      </c>
      <c r="K240" s="73">
        <v>6000000</v>
      </c>
      <c r="L240" s="62">
        <f t="shared" si="8"/>
        <v>0</v>
      </c>
      <c r="M240" s="58"/>
      <c r="N240" s="58"/>
      <c r="O240" s="58"/>
      <c r="P240" s="58"/>
      <c r="Q240" s="58"/>
      <c r="R240" s="58"/>
      <c r="S240" s="58"/>
      <c r="T240" s="58"/>
      <c r="U240" s="58" t="s">
        <v>1092</v>
      </c>
      <c r="V240" s="58"/>
      <c r="W240" s="63">
        <v>0</v>
      </c>
      <c r="X240" s="67" t="s">
        <v>2269</v>
      </c>
      <c r="Y240" s="65" t="s">
        <v>2096</v>
      </c>
    </row>
    <row r="241" spans="1:25" ht="12" customHeight="1" x14ac:dyDescent="0.3">
      <c r="A241" s="56">
        <v>239</v>
      </c>
      <c r="B241" s="60">
        <v>1307</v>
      </c>
      <c r="C241" s="69" t="s">
        <v>1816</v>
      </c>
      <c r="D241" s="58" t="s">
        <v>1735</v>
      </c>
      <c r="E241" s="58" t="s">
        <v>1089</v>
      </c>
      <c r="F241" s="58"/>
      <c r="G241" s="56" t="s">
        <v>1093</v>
      </c>
      <c r="H241" s="58" t="s">
        <v>1840</v>
      </c>
      <c r="I241" s="58" t="s">
        <v>1518</v>
      </c>
      <c r="J241" s="58" t="s">
        <v>1091</v>
      </c>
      <c r="K241" s="73">
        <v>0</v>
      </c>
      <c r="L241" s="62">
        <f t="shared" si="8"/>
        <v>0</v>
      </c>
      <c r="M241" s="58"/>
      <c r="N241" s="58"/>
      <c r="O241" s="58"/>
      <c r="P241" s="58"/>
      <c r="Q241" s="58"/>
      <c r="R241" s="58"/>
      <c r="S241" s="58"/>
      <c r="T241" s="58"/>
      <c r="U241" s="58" t="s">
        <v>1094</v>
      </c>
      <c r="V241" s="58"/>
      <c r="W241" s="63">
        <v>0</v>
      </c>
      <c r="X241" s="67" t="s">
        <v>2269</v>
      </c>
      <c r="Y241" s="65" t="s">
        <v>2096</v>
      </c>
    </row>
    <row r="242" spans="1:25" ht="12" customHeight="1" x14ac:dyDescent="0.3">
      <c r="A242" s="56">
        <v>240</v>
      </c>
      <c r="B242" s="60">
        <v>1308</v>
      </c>
      <c r="C242" s="69" t="s">
        <v>1816</v>
      </c>
      <c r="D242" s="58" t="s">
        <v>1735</v>
      </c>
      <c r="E242" s="58" t="s">
        <v>1089</v>
      </c>
      <c r="F242" s="58"/>
      <c r="G242" s="56" t="s">
        <v>1095</v>
      </c>
      <c r="H242" s="58" t="s">
        <v>1840</v>
      </c>
      <c r="I242" s="58" t="s">
        <v>1518</v>
      </c>
      <c r="J242" s="58" t="s">
        <v>1091</v>
      </c>
      <c r="K242" s="73">
        <v>0</v>
      </c>
      <c r="L242" s="62">
        <f t="shared" si="8"/>
        <v>0</v>
      </c>
      <c r="M242" s="58"/>
      <c r="N242" s="58"/>
      <c r="O242" s="58"/>
      <c r="P242" s="58"/>
      <c r="Q242" s="58"/>
      <c r="R242" s="58"/>
      <c r="S242" s="58"/>
      <c r="T242" s="58"/>
      <c r="U242" s="58" t="s">
        <v>1094</v>
      </c>
      <c r="V242" s="58"/>
      <c r="W242" s="63">
        <v>0</v>
      </c>
      <c r="X242" s="67" t="s">
        <v>2269</v>
      </c>
      <c r="Y242" s="65" t="s">
        <v>2096</v>
      </c>
    </row>
    <row r="243" spans="1:25" ht="12" customHeight="1" x14ac:dyDescent="0.3">
      <c r="A243" s="56">
        <v>241</v>
      </c>
      <c r="B243" s="60">
        <v>1309</v>
      </c>
      <c r="C243" s="69" t="s">
        <v>1816</v>
      </c>
      <c r="D243" s="58" t="s">
        <v>1735</v>
      </c>
      <c r="E243" s="58" t="s">
        <v>1089</v>
      </c>
      <c r="F243" s="58"/>
      <c r="G243" s="56" t="s">
        <v>1096</v>
      </c>
      <c r="H243" s="58"/>
      <c r="I243" s="58" t="s">
        <v>1518</v>
      </c>
      <c r="J243" s="58" t="s">
        <v>1091</v>
      </c>
      <c r="K243" s="73">
        <v>0</v>
      </c>
      <c r="L243" s="62">
        <f t="shared" si="8"/>
        <v>0</v>
      </c>
      <c r="M243" s="58"/>
      <c r="N243" s="58"/>
      <c r="O243" s="58"/>
      <c r="P243" s="58"/>
      <c r="Q243" s="58"/>
      <c r="R243" s="58"/>
      <c r="S243" s="58"/>
      <c r="T243" s="58"/>
      <c r="U243" s="58" t="s">
        <v>1094</v>
      </c>
      <c r="V243" s="58"/>
      <c r="W243" s="63">
        <v>0</v>
      </c>
      <c r="X243" s="67" t="s">
        <v>2269</v>
      </c>
      <c r="Y243" s="65" t="s">
        <v>2096</v>
      </c>
    </row>
    <row r="244" spans="1:25" ht="12" customHeight="1" x14ac:dyDescent="0.3">
      <c r="A244" s="56">
        <v>242</v>
      </c>
      <c r="B244" s="60">
        <v>1310</v>
      </c>
      <c r="C244" s="69" t="s">
        <v>1816</v>
      </c>
      <c r="D244" s="58" t="s">
        <v>1735</v>
      </c>
      <c r="E244" s="58" t="s">
        <v>1089</v>
      </c>
      <c r="F244" s="58"/>
      <c r="G244" s="56" t="s">
        <v>1097</v>
      </c>
      <c r="H244" s="58"/>
      <c r="I244" s="58" t="s">
        <v>1518</v>
      </c>
      <c r="J244" s="58" t="s">
        <v>1091</v>
      </c>
      <c r="K244" s="73">
        <v>2000000</v>
      </c>
      <c r="L244" s="62">
        <f t="shared" si="8"/>
        <v>0</v>
      </c>
      <c r="M244" s="58"/>
      <c r="N244" s="58"/>
      <c r="O244" s="58"/>
      <c r="P244" s="58"/>
      <c r="Q244" s="58"/>
      <c r="R244" s="58"/>
      <c r="S244" s="58"/>
      <c r="T244" s="58"/>
      <c r="U244" s="58"/>
      <c r="V244" s="58"/>
      <c r="W244" s="63">
        <v>0</v>
      </c>
      <c r="X244" s="67" t="s">
        <v>1084</v>
      </c>
      <c r="Y244" s="56"/>
    </row>
    <row r="245" spans="1:25" ht="12" customHeight="1" x14ac:dyDescent="0.3">
      <c r="A245" s="56">
        <v>243</v>
      </c>
      <c r="B245" s="60">
        <v>1311</v>
      </c>
      <c r="C245" s="58" t="s">
        <v>1816</v>
      </c>
      <c r="D245" s="56" t="s">
        <v>1735</v>
      </c>
      <c r="E245" s="58" t="s">
        <v>1080</v>
      </c>
      <c r="F245" s="58" t="s">
        <v>1111</v>
      </c>
      <c r="G245" s="56" t="s">
        <v>1113</v>
      </c>
      <c r="H245" s="58" t="s">
        <v>2144</v>
      </c>
      <c r="I245" s="58" t="s">
        <v>1266</v>
      </c>
      <c r="J245" s="56" t="s">
        <v>1100</v>
      </c>
      <c r="K245" s="73">
        <v>11000</v>
      </c>
      <c r="L245" s="62">
        <f t="shared" si="8"/>
        <v>11000</v>
      </c>
      <c r="M245" s="58"/>
      <c r="N245" s="58"/>
      <c r="O245" s="58"/>
      <c r="P245" s="58"/>
      <c r="Q245" s="58"/>
      <c r="R245" s="58"/>
      <c r="S245" s="58"/>
      <c r="T245" s="58"/>
      <c r="U245" s="56" t="s">
        <v>835</v>
      </c>
      <c r="V245" s="56"/>
      <c r="W245" s="63">
        <v>1</v>
      </c>
      <c r="X245" s="67"/>
      <c r="Y245" s="104" t="s">
        <v>1102</v>
      </c>
    </row>
    <row r="246" spans="1:25" ht="12" customHeight="1" x14ac:dyDescent="0.3">
      <c r="A246" s="56">
        <v>244</v>
      </c>
      <c r="B246" s="60">
        <v>1312</v>
      </c>
      <c r="C246" s="58" t="s">
        <v>1816</v>
      </c>
      <c r="D246" s="56" t="s">
        <v>1735</v>
      </c>
      <c r="E246" s="58" t="s">
        <v>1080</v>
      </c>
      <c r="F246" s="58" t="s">
        <v>1111</v>
      </c>
      <c r="G246" s="56" t="s">
        <v>1300</v>
      </c>
      <c r="H246" s="58" t="s">
        <v>2144</v>
      </c>
      <c r="I246" s="58" t="s">
        <v>1407</v>
      </c>
      <c r="J246" s="56" t="s">
        <v>1100</v>
      </c>
      <c r="K246" s="73">
        <v>11200</v>
      </c>
      <c r="L246" s="62">
        <f t="shared" si="8"/>
        <v>11200</v>
      </c>
      <c r="M246" s="58"/>
      <c r="N246" s="58"/>
      <c r="O246" s="58"/>
      <c r="P246" s="58"/>
      <c r="Q246" s="58"/>
      <c r="R246" s="58"/>
      <c r="S246" s="58"/>
      <c r="T246" s="58"/>
      <c r="U246" s="56" t="s">
        <v>1101</v>
      </c>
      <c r="V246" s="56"/>
      <c r="W246" s="63">
        <v>1</v>
      </c>
      <c r="X246" s="67"/>
      <c r="Y246" s="104" t="s">
        <v>1102</v>
      </c>
    </row>
    <row r="247" spans="1:25" ht="12" customHeight="1" x14ac:dyDescent="0.3">
      <c r="A247" s="56">
        <v>245</v>
      </c>
      <c r="B247" s="60">
        <v>1313</v>
      </c>
      <c r="C247" s="58" t="s">
        <v>1816</v>
      </c>
      <c r="D247" s="56" t="s">
        <v>1613</v>
      </c>
      <c r="E247" s="56" t="s">
        <v>1771</v>
      </c>
      <c r="F247" s="56" t="s">
        <v>1779</v>
      </c>
      <c r="G247" s="56" t="s">
        <v>1780</v>
      </c>
      <c r="H247" s="56" t="s">
        <v>2144</v>
      </c>
      <c r="I247" s="56" t="s">
        <v>1777</v>
      </c>
      <c r="J247" s="56" t="s">
        <v>1778</v>
      </c>
      <c r="K247" s="66">
        <v>12000</v>
      </c>
      <c r="L247" s="62">
        <f t="shared" si="8"/>
        <v>12000</v>
      </c>
      <c r="M247" s="58"/>
      <c r="N247" s="58"/>
      <c r="O247" s="58"/>
      <c r="P247" s="58"/>
      <c r="Q247" s="58"/>
      <c r="R247" s="58"/>
      <c r="S247" s="58"/>
      <c r="T247" s="58"/>
      <c r="U247" s="56"/>
      <c r="V247" s="56"/>
      <c r="W247" s="63">
        <v>1</v>
      </c>
      <c r="X247" s="67"/>
      <c r="Y247" s="104" t="s">
        <v>1102</v>
      </c>
    </row>
    <row r="248" spans="1:25" ht="12" customHeight="1" x14ac:dyDescent="0.3">
      <c r="A248" s="56">
        <v>246</v>
      </c>
      <c r="B248" s="60">
        <v>1314</v>
      </c>
      <c r="C248" s="58" t="s">
        <v>1816</v>
      </c>
      <c r="D248" s="56" t="s">
        <v>1613</v>
      </c>
      <c r="E248" s="56" t="s">
        <v>1763</v>
      </c>
      <c r="F248" s="56" t="s">
        <v>1764</v>
      </c>
      <c r="G248" s="56" t="s">
        <v>1765</v>
      </c>
      <c r="H248" s="56" t="s">
        <v>2144</v>
      </c>
      <c r="I248" s="56" t="s">
        <v>2151</v>
      </c>
      <c r="J248" s="56" t="s">
        <v>1762</v>
      </c>
      <c r="K248" s="66">
        <v>14000</v>
      </c>
      <c r="L248" s="62">
        <f t="shared" si="8"/>
        <v>14000</v>
      </c>
      <c r="M248" s="58"/>
      <c r="N248" s="58"/>
      <c r="O248" s="58"/>
      <c r="P248" s="58"/>
      <c r="Q248" s="58"/>
      <c r="R248" s="58"/>
      <c r="S248" s="58"/>
      <c r="T248" s="58"/>
      <c r="U248" s="56"/>
      <c r="V248" s="56"/>
      <c r="W248" s="63">
        <v>1</v>
      </c>
      <c r="X248" s="67"/>
      <c r="Y248" s="104" t="s">
        <v>1102</v>
      </c>
    </row>
    <row r="249" spans="1:25" ht="12" customHeight="1" x14ac:dyDescent="0.3">
      <c r="A249" s="56">
        <v>247</v>
      </c>
      <c r="B249" s="60">
        <v>1315</v>
      </c>
      <c r="C249" s="58" t="s">
        <v>1816</v>
      </c>
      <c r="D249" s="56" t="s">
        <v>1735</v>
      </c>
      <c r="E249" s="56" t="s">
        <v>2141</v>
      </c>
      <c r="F249" s="56" t="s">
        <v>2099</v>
      </c>
      <c r="G249" s="56" t="s">
        <v>2148</v>
      </c>
      <c r="H249" s="56" t="s">
        <v>2144</v>
      </c>
      <c r="I249" s="56" t="s">
        <v>2145</v>
      </c>
      <c r="J249" s="56" t="s">
        <v>2146</v>
      </c>
      <c r="K249" s="66">
        <v>14640</v>
      </c>
      <c r="L249" s="62">
        <f t="shared" si="8"/>
        <v>14640</v>
      </c>
      <c r="M249" s="58"/>
      <c r="N249" s="58"/>
      <c r="O249" s="58"/>
      <c r="P249" s="58"/>
      <c r="Q249" s="58"/>
      <c r="R249" s="58"/>
      <c r="S249" s="58"/>
      <c r="T249" s="58"/>
      <c r="U249" s="56"/>
      <c r="V249" s="56"/>
      <c r="W249" s="63">
        <v>1</v>
      </c>
      <c r="X249" s="67"/>
      <c r="Y249" s="104" t="s">
        <v>1102</v>
      </c>
    </row>
    <row r="250" spans="1:25" ht="12" customHeight="1" x14ac:dyDescent="0.3">
      <c r="A250" s="56">
        <v>248</v>
      </c>
      <c r="B250" s="60">
        <v>1316</v>
      </c>
      <c r="C250" s="58" t="s">
        <v>1816</v>
      </c>
      <c r="D250" s="56" t="s">
        <v>1735</v>
      </c>
      <c r="E250" s="56" t="s">
        <v>2144</v>
      </c>
      <c r="F250" s="56" t="s">
        <v>2142</v>
      </c>
      <c r="G250" s="56" t="s">
        <v>1770</v>
      </c>
      <c r="H250" s="56" t="s">
        <v>2144</v>
      </c>
      <c r="I250" s="56" t="s">
        <v>2151</v>
      </c>
      <c r="J250" s="56" t="s">
        <v>1762</v>
      </c>
      <c r="K250" s="66">
        <v>15000</v>
      </c>
      <c r="L250" s="62">
        <f t="shared" si="8"/>
        <v>15000</v>
      </c>
      <c r="M250" s="58"/>
      <c r="N250" s="58"/>
      <c r="O250" s="58"/>
      <c r="P250" s="58"/>
      <c r="Q250" s="58"/>
      <c r="R250" s="58"/>
      <c r="S250" s="58"/>
      <c r="T250" s="58"/>
      <c r="U250" s="56"/>
      <c r="V250" s="56"/>
      <c r="W250" s="63">
        <v>1</v>
      </c>
      <c r="X250" s="67"/>
      <c r="Y250" s="104" t="s">
        <v>1102</v>
      </c>
    </row>
    <row r="251" spans="1:25" ht="12" customHeight="1" x14ac:dyDescent="0.3">
      <c r="A251" s="56">
        <v>249</v>
      </c>
      <c r="B251" s="60">
        <v>1317</v>
      </c>
      <c r="C251" s="58" t="s">
        <v>1816</v>
      </c>
      <c r="D251" s="56" t="s">
        <v>1735</v>
      </c>
      <c r="E251" s="56" t="s">
        <v>1416</v>
      </c>
      <c r="F251" s="56" t="s">
        <v>2142</v>
      </c>
      <c r="G251" s="56" t="s">
        <v>1417</v>
      </c>
      <c r="H251" s="56" t="s">
        <v>2144</v>
      </c>
      <c r="I251" s="56" t="s">
        <v>1407</v>
      </c>
      <c r="J251" s="56" t="s">
        <v>1408</v>
      </c>
      <c r="K251" s="66">
        <v>15000</v>
      </c>
      <c r="L251" s="62">
        <f t="shared" si="8"/>
        <v>15000</v>
      </c>
      <c r="M251" s="58"/>
      <c r="N251" s="58"/>
      <c r="O251" s="58"/>
      <c r="P251" s="58"/>
      <c r="Q251" s="58"/>
      <c r="R251" s="58"/>
      <c r="S251" s="58"/>
      <c r="T251" s="58"/>
      <c r="U251" s="56"/>
      <c r="V251" s="56"/>
      <c r="W251" s="63">
        <v>1</v>
      </c>
      <c r="X251" s="67"/>
      <c r="Y251" s="104" t="s">
        <v>1102</v>
      </c>
    </row>
    <row r="252" spans="1:25" ht="12" customHeight="1" x14ac:dyDescent="0.3">
      <c r="A252" s="56">
        <v>250</v>
      </c>
      <c r="B252" s="60">
        <v>1318</v>
      </c>
      <c r="C252" s="58" t="s">
        <v>1816</v>
      </c>
      <c r="D252" s="56" t="s">
        <v>2142</v>
      </c>
      <c r="E252" s="56" t="s">
        <v>1416</v>
      </c>
      <c r="F252" s="56" t="s">
        <v>2142</v>
      </c>
      <c r="G252" s="56" t="s">
        <v>1265</v>
      </c>
      <c r="H252" s="56" t="s">
        <v>2144</v>
      </c>
      <c r="I252" s="56" t="s">
        <v>1266</v>
      </c>
      <c r="J252" s="56" t="s">
        <v>1267</v>
      </c>
      <c r="K252" s="66">
        <v>16000</v>
      </c>
      <c r="L252" s="62">
        <f t="shared" si="8"/>
        <v>16000</v>
      </c>
      <c r="M252" s="58"/>
      <c r="N252" s="58"/>
      <c r="O252" s="58"/>
      <c r="P252" s="58"/>
      <c r="Q252" s="58"/>
      <c r="R252" s="58"/>
      <c r="S252" s="58"/>
      <c r="T252" s="58"/>
      <c r="U252" s="56"/>
      <c r="V252" s="56"/>
      <c r="W252" s="63">
        <v>1</v>
      </c>
      <c r="X252" s="67"/>
      <c r="Y252" s="104" t="s">
        <v>1102</v>
      </c>
    </row>
    <row r="253" spans="1:25" ht="12" customHeight="1" x14ac:dyDescent="0.3">
      <c r="A253" s="56">
        <v>251</v>
      </c>
      <c r="B253" s="60">
        <v>1319</v>
      </c>
      <c r="C253" s="58" t="s">
        <v>1816</v>
      </c>
      <c r="D253" s="56" t="s">
        <v>2142</v>
      </c>
      <c r="E253" s="56" t="s">
        <v>1413</v>
      </c>
      <c r="F253" s="56" t="s">
        <v>1270</v>
      </c>
      <c r="G253" s="56" t="s">
        <v>1271</v>
      </c>
      <c r="H253" s="56" t="s">
        <v>1835</v>
      </c>
      <c r="I253" s="56" t="s">
        <v>1266</v>
      </c>
      <c r="J253" s="56" t="s">
        <v>1267</v>
      </c>
      <c r="K253" s="66">
        <v>17000</v>
      </c>
      <c r="L253" s="62">
        <f t="shared" si="8"/>
        <v>17000</v>
      </c>
      <c r="M253" s="58"/>
      <c r="N253" s="58"/>
      <c r="O253" s="58"/>
      <c r="P253" s="58"/>
      <c r="Q253" s="58"/>
      <c r="R253" s="58"/>
      <c r="S253" s="58"/>
      <c r="T253" s="58"/>
      <c r="U253" s="56"/>
      <c r="V253" s="56"/>
      <c r="W253" s="63">
        <v>1</v>
      </c>
      <c r="X253" s="67"/>
      <c r="Y253" s="104" t="s">
        <v>1102</v>
      </c>
    </row>
    <row r="254" spans="1:25" ht="12" customHeight="1" x14ac:dyDescent="0.3">
      <c r="A254" s="56">
        <v>252</v>
      </c>
      <c r="B254" s="60">
        <v>1320</v>
      </c>
      <c r="C254" s="56" t="s">
        <v>1816</v>
      </c>
      <c r="D254" s="56" t="s">
        <v>1735</v>
      </c>
      <c r="E254" s="56" t="s">
        <v>1416</v>
      </c>
      <c r="F254" s="56" t="s">
        <v>2142</v>
      </c>
      <c r="G254" s="56" t="s">
        <v>1445</v>
      </c>
      <c r="H254" s="56" t="s">
        <v>2144</v>
      </c>
      <c r="I254" s="56" t="s">
        <v>1435</v>
      </c>
      <c r="J254" s="56" t="s">
        <v>1436</v>
      </c>
      <c r="K254" s="66">
        <v>18000</v>
      </c>
      <c r="L254" s="62">
        <f t="shared" si="8"/>
        <v>18000</v>
      </c>
      <c r="M254" s="58"/>
      <c r="N254" s="58"/>
      <c r="O254" s="58"/>
      <c r="P254" s="58"/>
      <c r="Q254" s="58"/>
      <c r="R254" s="58"/>
      <c r="S254" s="58"/>
      <c r="T254" s="58"/>
      <c r="U254" s="56"/>
      <c r="V254" s="56"/>
      <c r="W254" s="63">
        <v>1</v>
      </c>
      <c r="X254" s="67"/>
      <c r="Y254" s="104" t="s">
        <v>1102</v>
      </c>
    </row>
    <row r="255" spans="1:25" ht="12" customHeight="1" x14ac:dyDescent="0.3">
      <c r="A255" s="56">
        <v>253</v>
      </c>
      <c r="B255" s="60">
        <v>1321</v>
      </c>
      <c r="C255" s="56" t="s">
        <v>1816</v>
      </c>
      <c r="D255" s="56" t="s">
        <v>1735</v>
      </c>
      <c r="E255" s="56" t="s">
        <v>2141</v>
      </c>
      <c r="F255" s="56" t="s">
        <v>2142</v>
      </c>
      <c r="G255" s="56" t="s">
        <v>2143</v>
      </c>
      <c r="H255" s="56" t="s">
        <v>2144</v>
      </c>
      <c r="I255" s="56" t="s">
        <v>2145</v>
      </c>
      <c r="J255" s="56" t="s">
        <v>2146</v>
      </c>
      <c r="K255" s="66">
        <v>18300</v>
      </c>
      <c r="L255" s="62">
        <f t="shared" si="8"/>
        <v>18300</v>
      </c>
      <c r="M255" s="58"/>
      <c r="N255" s="58"/>
      <c r="O255" s="58"/>
      <c r="P255" s="58"/>
      <c r="Q255" s="58"/>
      <c r="R255" s="58"/>
      <c r="S255" s="58"/>
      <c r="T255" s="58"/>
      <c r="U255" s="56"/>
      <c r="V255" s="56"/>
      <c r="W255" s="63">
        <v>1</v>
      </c>
      <c r="X255" s="67"/>
      <c r="Y255" s="104" t="s">
        <v>1102</v>
      </c>
    </row>
    <row r="256" spans="1:25" ht="12" customHeight="1" x14ac:dyDescent="0.3">
      <c r="A256" s="56">
        <v>254</v>
      </c>
      <c r="B256" s="60">
        <v>1322</v>
      </c>
      <c r="C256" s="58" t="s">
        <v>1816</v>
      </c>
      <c r="D256" s="56" t="s">
        <v>1735</v>
      </c>
      <c r="E256" s="56" t="s">
        <v>1409</v>
      </c>
      <c r="F256" s="56" t="s">
        <v>2142</v>
      </c>
      <c r="G256" s="56" t="s">
        <v>1410</v>
      </c>
      <c r="H256" s="56" t="s">
        <v>2144</v>
      </c>
      <c r="I256" s="56" t="s">
        <v>1407</v>
      </c>
      <c r="J256" s="56" t="s">
        <v>1408</v>
      </c>
      <c r="K256" s="66">
        <v>20000</v>
      </c>
      <c r="L256" s="62">
        <f t="shared" si="8"/>
        <v>20000</v>
      </c>
      <c r="M256" s="58"/>
      <c r="N256" s="58"/>
      <c r="O256" s="58"/>
      <c r="P256" s="58"/>
      <c r="Q256" s="58"/>
      <c r="R256" s="58"/>
      <c r="S256" s="58"/>
      <c r="T256" s="58"/>
      <c r="U256" s="56"/>
      <c r="V256" s="56"/>
      <c r="W256" s="63">
        <v>1</v>
      </c>
      <c r="X256" s="67"/>
      <c r="Y256" s="104" t="s">
        <v>1102</v>
      </c>
    </row>
    <row r="257" spans="1:25" ht="12" customHeight="1" x14ac:dyDescent="0.3">
      <c r="A257" s="56">
        <v>255</v>
      </c>
      <c r="B257" s="60">
        <v>1323</v>
      </c>
      <c r="C257" s="58" t="s">
        <v>1816</v>
      </c>
      <c r="D257" s="56" t="s">
        <v>1735</v>
      </c>
      <c r="E257" s="56" t="s">
        <v>2141</v>
      </c>
      <c r="F257" s="56" t="s">
        <v>2142</v>
      </c>
      <c r="G257" s="56" t="s">
        <v>1428</v>
      </c>
      <c r="H257" s="56" t="s">
        <v>2144</v>
      </c>
      <c r="I257" s="56" t="s">
        <v>1426</v>
      </c>
      <c r="J257" s="56" t="s">
        <v>1427</v>
      </c>
      <c r="K257" s="66">
        <v>20000</v>
      </c>
      <c r="L257" s="62">
        <f t="shared" si="8"/>
        <v>20000</v>
      </c>
      <c r="M257" s="58"/>
      <c r="N257" s="58"/>
      <c r="O257" s="58"/>
      <c r="P257" s="58"/>
      <c r="Q257" s="58"/>
      <c r="R257" s="58"/>
      <c r="S257" s="58"/>
      <c r="T257" s="58"/>
      <c r="U257" s="56"/>
      <c r="V257" s="56"/>
      <c r="W257" s="63">
        <v>1</v>
      </c>
      <c r="X257" s="67"/>
      <c r="Y257" s="104" t="s">
        <v>1102</v>
      </c>
    </row>
    <row r="258" spans="1:25" ht="12" customHeight="1" x14ac:dyDescent="0.3">
      <c r="A258" s="56">
        <v>256</v>
      </c>
      <c r="B258" s="60">
        <v>1324</v>
      </c>
      <c r="C258" s="58" t="s">
        <v>1816</v>
      </c>
      <c r="D258" s="56" t="s">
        <v>1735</v>
      </c>
      <c r="E258" s="56" t="s">
        <v>2141</v>
      </c>
      <c r="F258" s="56" t="s">
        <v>2142</v>
      </c>
      <c r="G258" s="56" t="s">
        <v>1429</v>
      </c>
      <c r="H258" s="56" t="s">
        <v>2144</v>
      </c>
      <c r="I258" s="56" t="s">
        <v>1426</v>
      </c>
      <c r="J258" s="56" t="s">
        <v>1427</v>
      </c>
      <c r="K258" s="66">
        <v>20000</v>
      </c>
      <c r="L258" s="62">
        <f t="shared" si="8"/>
        <v>20000</v>
      </c>
      <c r="M258" s="58"/>
      <c r="N258" s="58"/>
      <c r="O258" s="58"/>
      <c r="P258" s="58"/>
      <c r="Q258" s="58"/>
      <c r="R258" s="58"/>
      <c r="S258" s="58"/>
      <c r="T258" s="58"/>
      <c r="U258" s="56"/>
      <c r="V258" s="56"/>
      <c r="W258" s="63">
        <v>1</v>
      </c>
      <c r="X258" s="67"/>
      <c r="Y258" s="104" t="s">
        <v>1102</v>
      </c>
    </row>
    <row r="259" spans="1:25" ht="12" customHeight="1" x14ac:dyDescent="0.3">
      <c r="A259" s="56">
        <v>257</v>
      </c>
      <c r="B259" s="60">
        <v>1325</v>
      </c>
      <c r="C259" s="56" t="s">
        <v>1515</v>
      </c>
      <c r="D259" s="56" t="s">
        <v>1550</v>
      </c>
      <c r="E259" s="56" t="s">
        <v>2092</v>
      </c>
      <c r="F259" s="56" t="s">
        <v>585</v>
      </c>
      <c r="G259" s="56" t="s">
        <v>595</v>
      </c>
      <c r="H259" s="56" t="s">
        <v>1466</v>
      </c>
      <c r="I259" s="56" t="s">
        <v>1062</v>
      </c>
      <c r="J259" s="56"/>
      <c r="K259" s="83">
        <v>20000</v>
      </c>
      <c r="L259" s="62">
        <f t="shared" si="8"/>
        <v>20000</v>
      </c>
      <c r="M259" s="56"/>
      <c r="N259" s="56"/>
      <c r="O259" s="56"/>
      <c r="P259" s="56"/>
      <c r="Q259" s="56"/>
      <c r="R259" s="56"/>
      <c r="S259" s="56"/>
      <c r="T259" s="56"/>
      <c r="U259" s="56"/>
      <c r="V259" s="56"/>
      <c r="W259" s="63">
        <v>1</v>
      </c>
      <c r="X259" s="67"/>
      <c r="Y259" s="104" t="s">
        <v>1102</v>
      </c>
    </row>
    <row r="260" spans="1:25" ht="12" customHeight="1" x14ac:dyDescent="0.3">
      <c r="A260" s="56">
        <v>258</v>
      </c>
      <c r="B260" s="60">
        <v>1326</v>
      </c>
      <c r="C260" s="58" t="s">
        <v>1816</v>
      </c>
      <c r="D260" s="56" t="s">
        <v>1735</v>
      </c>
      <c r="E260" s="56" t="s">
        <v>1416</v>
      </c>
      <c r="F260" s="56" t="s">
        <v>2142</v>
      </c>
      <c r="G260" s="56" t="s">
        <v>1453</v>
      </c>
      <c r="H260" s="56" t="s">
        <v>2144</v>
      </c>
      <c r="I260" s="56" t="s">
        <v>2101</v>
      </c>
      <c r="J260" s="56" t="s">
        <v>1261</v>
      </c>
      <c r="K260" s="66">
        <v>20130</v>
      </c>
      <c r="L260" s="62">
        <f t="shared" si="8"/>
        <v>20130</v>
      </c>
      <c r="M260" s="58"/>
      <c r="N260" s="58"/>
      <c r="O260" s="58"/>
      <c r="P260" s="58"/>
      <c r="Q260" s="58"/>
      <c r="R260" s="58"/>
      <c r="S260" s="58"/>
      <c r="T260" s="58"/>
      <c r="U260" s="56"/>
      <c r="V260" s="56"/>
      <c r="W260" s="63">
        <v>1</v>
      </c>
      <c r="X260" s="67"/>
      <c r="Y260" s="104" t="s">
        <v>1102</v>
      </c>
    </row>
    <row r="261" spans="1:25" ht="12" customHeight="1" x14ac:dyDescent="0.3">
      <c r="A261" s="56">
        <v>259</v>
      </c>
      <c r="B261" s="60">
        <v>1327</v>
      </c>
      <c r="C261" s="58" t="s">
        <v>1816</v>
      </c>
      <c r="D261" s="56" t="s">
        <v>1735</v>
      </c>
      <c r="E261" s="56" t="s">
        <v>1771</v>
      </c>
      <c r="F261" s="56" t="s">
        <v>2142</v>
      </c>
      <c r="G261" s="56" t="s">
        <v>1776</v>
      </c>
      <c r="H261" s="56" t="s">
        <v>2144</v>
      </c>
      <c r="I261" s="56" t="s">
        <v>1777</v>
      </c>
      <c r="J261" s="56" t="s">
        <v>1778</v>
      </c>
      <c r="K261" s="66">
        <v>22000</v>
      </c>
      <c r="L261" s="62">
        <f t="shared" si="8"/>
        <v>22000</v>
      </c>
      <c r="M261" s="58"/>
      <c r="N261" s="58"/>
      <c r="O261" s="58"/>
      <c r="P261" s="58"/>
      <c r="Q261" s="58"/>
      <c r="R261" s="58"/>
      <c r="S261" s="58"/>
      <c r="T261" s="58"/>
      <c r="U261" s="56"/>
      <c r="V261" s="56"/>
      <c r="W261" s="63">
        <v>1</v>
      </c>
      <c r="X261" s="67"/>
      <c r="Y261" s="104" t="s">
        <v>1102</v>
      </c>
    </row>
    <row r="262" spans="1:25" ht="12" customHeight="1" x14ac:dyDescent="0.3">
      <c r="A262" s="56">
        <v>260</v>
      </c>
      <c r="B262" s="60">
        <v>1328</v>
      </c>
      <c r="C262" s="58" t="s">
        <v>1816</v>
      </c>
      <c r="D262" s="56" t="s">
        <v>1735</v>
      </c>
      <c r="E262" s="58" t="s">
        <v>1823</v>
      </c>
      <c r="F262" s="58" t="s">
        <v>928</v>
      </c>
      <c r="G262" s="76" t="s">
        <v>929</v>
      </c>
      <c r="H262" s="58" t="s">
        <v>2144</v>
      </c>
      <c r="I262" s="58" t="s">
        <v>930</v>
      </c>
      <c r="J262" s="56" t="s">
        <v>931</v>
      </c>
      <c r="K262" s="73">
        <v>23077</v>
      </c>
      <c r="L262" s="73">
        <v>23077</v>
      </c>
      <c r="M262" s="58"/>
      <c r="N262" s="58"/>
      <c r="O262" s="58"/>
      <c r="P262" s="58"/>
      <c r="Q262" s="58"/>
      <c r="R262" s="58"/>
      <c r="S262" s="58"/>
      <c r="T262" s="58"/>
      <c r="U262" s="56" t="s">
        <v>932</v>
      </c>
      <c r="V262" s="56"/>
      <c r="W262" s="63">
        <v>1</v>
      </c>
      <c r="X262" s="67"/>
      <c r="Y262" s="104" t="s">
        <v>1102</v>
      </c>
    </row>
    <row r="263" spans="1:25" ht="12" customHeight="1" x14ac:dyDescent="0.3">
      <c r="A263" s="56">
        <v>261</v>
      </c>
      <c r="B263" s="60">
        <v>1329</v>
      </c>
      <c r="C263" s="58" t="s">
        <v>1816</v>
      </c>
      <c r="D263" s="56" t="s">
        <v>1735</v>
      </c>
      <c r="E263" s="58" t="s">
        <v>1080</v>
      </c>
      <c r="F263" s="58" t="s">
        <v>1098</v>
      </c>
      <c r="G263" s="56" t="s">
        <v>1103</v>
      </c>
      <c r="H263" s="58" t="s">
        <v>2144</v>
      </c>
      <c r="I263" s="58" t="s">
        <v>1336</v>
      </c>
      <c r="J263" s="56" t="s">
        <v>1100</v>
      </c>
      <c r="K263" s="73">
        <v>25000</v>
      </c>
      <c r="L263" s="62">
        <f t="shared" ref="L263:L284" si="9">K263*W263</f>
        <v>25000</v>
      </c>
      <c r="M263" s="58"/>
      <c r="N263" s="58"/>
      <c r="O263" s="58"/>
      <c r="P263" s="58"/>
      <c r="Q263" s="58"/>
      <c r="R263" s="58"/>
      <c r="S263" s="58"/>
      <c r="T263" s="58"/>
      <c r="U263" s="56" t="s">
        <v>1101</v>
      </c>
      <c r="V263" s="56"/>
      <c r="W263" s="63">
        <v>1</v>
      </c>
      <c r="X263" s="67"/>
      <c r="Y263" s="104" t="s">
        <v>1102</v>
      </c>
    </row>
    <row r="264" spans="1:25" ht="12" customHeight="1" x14ac:dyDescent="0.3">
      <c r="A264" s="56">
        <v>262</v>
      </c>
      <c r="B264" s="60">
        <v>1330</v>
      </c>
      <c r="C264" s="58" t="s">
        <v>1816</v>
      </c>
      <c r="D264" s="56" t="s">
        <v>1735</v>
      </c>
      <c r="E264" s="58" t="s">
        <v>1080</v>
      </c>
      <c r="F264" s="58" t="s">
        <v>1111</v>
      </c>
      <c r="G264" s="56" t="s">
        <v>1169</v>
      </c>
      <c r="H264" s="58" t="s">
        <v>2144</v>
      </c>
      <c r="I264" s="58" t="s">
        <v>1407</v>
      </c>
      <c r="J264" s="56" t="s">
        <v>1100</v>
      </c>
      <c r="K264" s="73">
        <v>25000</v>
      </c>
      <c r="L264" s="62">
        <f t="shared" si="9"/>
        <v>25000</v>
      </c>
      <c r="M264" s="58"/>
      <c r="N264" s="58"/>
      <c r="O264" s="58"/>
      <c r="P264" s="58"/>
      <c r="Q264" s="58"/>
      <c r="R264" s="58"/>
      <c r="S264" s="58"/>
      <c r="T264" s="58"/>
      <c r="U264" s="56" t="s">
        <v>1101</v>
      </c>
      <c r="V264" s="56"/>
      <c r="W264" s="63">
        <v>1</v>
      </c>
      <c r="X264" s="67"/>
      <c r="Y264" s="104" t="s">
        <v>1102</v>
      </c>
    </row>
    <row r="265" spans="1:25" ht="12" customHeight="1" x14ac:dyDescent="0.3">
      <c r="A265" s="56">
        <v>263</v>
      </c>
      <c r="B265" s="60">
        <v>1331</v>
      </c>
      <c r="C265" s="58" t="s">
        <v>1816</v>
      </c>
      <c r="D265" s="56" t="s">
        <v>1613</v>
      </c>
      <c r="E265" s="56" t="s">
        <v>2141</v>
      </c>
      <c r="F265" s="58" t="s">
        <v>1433</v>
      </c>
      <c r="G265" s="56" t="s">
        <v>1434</v>
      </c>
      <c r="H265" s="56" t="s">
        <v>2144</v>
      </c>
      <c r="I265" s="56" t="s">
        <v>1435</v>
      </c>
      <c r="J265" s="56" t="s">
        <v>1436</v>
      </c>
      <c r="K265" s="66">
        <v>28000</v>
      </c>
      <c r="L265" s="62">
        <f t="shared" si="9"/>
        <v>28000</v>
      </c>
      <c r="M265" s="58"/>
      <c r="N265" s="58"/>
      <c r="O265" s="58"/>
      <c r="P265" s="58"/>
      <c r="Q265" s="58"/>
      <c r="R265" s="58"/>
      <c r="S265" s="58"/>
      <c r="T265" s="58"/>
      <c r="U265" s="56"/>
      <c r="V265" s="56"/>
      <c r="W265" s="63">
        <v>1</v>
      </c>
      <c r="X265" s="67"/>
      <c r="Y265" s="104" t="s">
        <v>1102</v>
      </c>
    </row>
    <row r="266" spans="1:25" ht="12" customHeight="1" x14ac:dyDescent="0.3">
      <c r="A266" s="56">
        <v>264</v>
      </c>
      <c r="B266" s="60">
        <v>1332</v>
      </c>
      <c r="C266" s="58" t="s">
        <v>1816</v>
      </c>
      <c r="D266" s="56" t="s">
        <v>1268</v>
      </c>
      <c r="E266" s="56" t="s">
        <v>1416</v>
      </c>
      <c r="F266" s="56" t="s">
        <v>2142</v>
      </c>
      <c r="G266" s="56" t="s">
        <v>1269</v>
      </c>
      <c r="H266" s="56" t="s">
        <v>2144</v>
      </c>
      <c r="I266" s="56" t="s">
        <v>1266</v>
      </c>
      <c r="J266" s="56" t="s">
        <v>1267</v>
      </c>
      <c r="K266" s="66">
        <v>28000</v>
      </c>
      <c r="L266" s="62">
        <f t="shared" si="9"/>
        <v>28000</v>
      </c>
      <c r="M266" s="58"/>
      <c r="N266" s="58"/>
      <c r="O266" s="58"/>
      <c r="P266" s="58"/>
      <c r="Q266" s="58"/>
      <c r="R266" s="58"/>
      <c r="S266" s="58"/>
      <c r="T266" s="58"/>
      <c r="U266" s="56"/>
      <c r="V266" s="56"/>
      <c r="W266" s="63">
        <v>1</v>
      </c>
      <c r="X266" s="67"/>
      <c r="Y266" s="104" t="s">
        <v>1102</v>
      </c>
    </row>
    <row r="267" spans="1:25" ht="12" customHeight="1" x14ac:dyDescent="0.3">
      <c r="A267" s="56">
        <v>265</v>
      </c>
      <c r="B267" s="60">
        <v>1333</v>
      </c>
      <c r="C267" s="58" t="s">
        <v>1816</v>
      </c>
      <c r="D267" s="56" t="s">
        <v>2149</v>
      </c>
      <c r="E267" s="56" t="s">
        <v>2141</v>
      </c>
      <c r="F267" s="56" t="s">
        <v>2142</v>
      </c>
      <c r="G267" s="56" t="s">
        <v>2150</v>
      </c>
      <c r="H267" s="56" t="s">
        <v>2144</v>
      </c>
      <c r="I267" s="56" t="s">
        <v>2151</v>
      </c>
      <c r="J267" s="56" t="s">
        <v>1762</v>
      </c>
      <c r="K267" s="66">
        <v>30000</v>
      </c>
      <c r="L267" s="62">
        <f t="shared" si="9"/>
        <v>30000</v>
      </c>
      <c r="M267" s="58"/>
      <c r="N267" s="58"/>
      <c r="O267" s="58"/>
      <c r="P267" s="58"/>
      <c r="Q267" s="58"/>
      <c r="R267" s="58"/>
      <c r="S267" s="58"/>
      <c r="T267" s="58"/>
      <c r="U267" s="56"/>
      <c r="V267" s="56"/>
      <c r="W267" s="63">
        <v>1</v>
      </c>
      <c r="X267" s="67"/>
      <c r="Y267" s="104" t="s">
        <v>1102</v>
      </c>
    </row>
    <row r="268" spans="1:25" ht="12" customHeight="1" x14ac:dyDescent="0.3">
      <c r="A268" s="56">
        <v>266</v>
      </c>
      <c r="B268" s="60">
        <v>1334</v>
      </c>
      <c r="C268" s="58" t="s">
        <v>1816</v>
      </c>
      <c r="D268" s="56" t="s">
        <v>2142</v>
      </c>
      <c r="E268" s="56" t="s">
        <v>2179</v>
      </c>
      <c r="F268" s="56" t="s">
        <v>2180</v>
      </c>
      <c r="G268" s="56" t="s">
        <v>2181</v>
      </c>
      <c r="H268" s="56" t="s">
        <v>2144</v>
      </c>
      <c r="I268" s="56" t="s">
        <v>1795</v>
      </c>
      <c r="J268" s="56" t="s">
        <v>2182</v>
      </c>
      <c r="K268" s="66">
        <v>30000</v>
      </c>
      <c r="L268" s="62">
        <f t="shared" si="9"/>
        <v>30000</v>
      </c>
      <c r="M268" s="58"/>
      <c r="N268" s="58"/>
      <c r="O268" s="58"/>
      <c r="P268" s="58"/>
      <c r="Q268" s="58"/>
      <c r="R268" s="58"/>
      <c r="S268" s="58"/>
      <c r="T268" s="58"/>
      <c r="U268" s="56"/>
      <c r="V268" s="56"/>
      <c r="W268" s="63">
        <v>1</v>
      </c>
      <c r="X268" s="67"/>
      <c r="Y268" s="104" t="s">
        <v>1102</v>
      </c>
    </row>
    <row r="269" spans="1:25" ht="12" customHeight="1" x14ac:dyDescent="0.3">
      <c r="A269" s="56">
        <v>267</v>
      </c>
      <c r="B269" s="60">
        <v>1335</v>
      </c>
      <c r="C269" s="58" t="s">
        <v>1816</v>
      </c>
      <c r="D269" s="56" t="s">
        <v>1735</v>
      </c>
      <c r="E269" s="58" t="s">
        <v>1080</v>
      </c>
      <c r="F269" s="58" t="s">
        <v>1135</v>
      </c>
      <c r="G269" s="56" t="s">
        <v>2082</v>
      </c>
      <c r="H269" s="58" t="s">
        <v>2144</v>
      </c>
      <c r="I269" s="58" t="s">
        <v>2108</v>
      </c>
      <c r="J269" s="56" t="s">
        <v>1100</v>
      </c>
      <c r="K269" s="73">
        <v>30000</v>
      </c>
      <c r="L269" s="62">
        <f t="shared" si="9"/>
        <v>30000</v>
      </c>
      <c r="M269" s="58"/>
      <c r="N269" s="58"/>
      <c r="O269" s="58"/>
      <c r="P269" s="58"/>
      <c r="Q269" s="58"/>
      <c r="R269" s="58"/>
      <c r="S269" s="58"/>
      <c r="T269" s="58"/>
      <c r="U269" s="56" t="s">
        <v>1101</v>
      </c>
      <c r="V269" s="56"/>
      <c r="W269" s="63">
        <v>1</v>
      </c>
      <c r="X269" s="67"/>
      <c r="Y269" s="104" t="s">
        <v>1102</v>
      </c>
    </row>
    <row r="270" spans="1:25" ht="12" customHeight="1" x14ac:dyDescent="0.3">
      <c r="A270" s="56">
        <v>268</v>
      </c>
      <c r="B270" s="60">
        <v>1336</v>
      </c>
      <c r="C270" s="58" t="s">
        <v>1816</v>
      </c>
      <c r="D270" s="56" t="s">
        <v>1735</v>
      </c>
      <c r="E270" s="58" t="s">
        <v>1080</v>
      </c>
      <c r="F270" s="58" t="s">
        <v>1172</v>
      </c>
      <c r="G270" s="56" t="s">
        <v>1290</v>
      </c>
      <c r="H270" s="58" t="s">
        <v>2144</v>
      </c>
      <c r="I270" s="58" t="s">
        <v>1407</v>
      </c>
      <c r="J270" s="56" t="s">
        <v>1100</v>
      </c>
      <c r="K270" s="73">
        <v>30000</v>
      </c>
      <c r="L270" s="62">
        <f t="shared" si="9"/>
        <v>30000</v>
      </c>
      <c r="M270" s="58"/>
      <c r="N270" s="58"/>
      <c r="O270" s="58"/>
      <c r="P270" s="58"/>
      <c r="Q270" s="58"/>
      <c r="R270" s="58"/>
      <c r="S270" s="58"/>
      <c r="T270" s="58"/>
      <c r="U270" s="56" t="s">
        <v>1291</v>
      </c>
      <c r="V270" s="56"/>
      <c r="W270" s="63">
        <v>1</v>
      </c>
      <c r="X270" s="67"/>
      <c r="Y270" s="104" t="s">
        <v>1102</v>
      </c>
    </row>
    <row r="271" spans="1:25" ht="12" customHeight="1" x14ac:dyDescent="0.3">
      <c r="A271" s="56">
        <v>269</v>
      </c>
      <c r="B271" s="60">
        <v>1337</v>
      </c>
      <c r="C271" s="58" t="s">
        <v>1816</v>
      </c>
      <c r="D271" s="56" t="s">
        <v>1735</v>
      </c>
      <c r="E271" s="56" t="s">
        <v>1771</v>
      </c>
      <c r="F271" s="56" t="s">
        <v>2142</v>
      </c>
      <c r="G271" s="56" t="s">
        <v>1406</v>
      </c>
      <c r="H271" s="56" t="s">
        <v>2144</v>
      </c>
      <c r="I271" s="56" t="s">
        <v>1407</v>
      </c>
      <c r="J271" s="56" t="s">
        <v>1408</v>
      </c>
      <c r="K271" s="66">
        <v>35000</v>
      </c>
      <c r="L271" s="62">
        <f t="shared" si="9"/>
        <v>35000</v>
      </c>
      <c r="M271" s="58"/>
      <c r="N271" s="58"/>
      <c r="O271" s="58"/>
      <c r="P271" s="58"/>
      <c r="Q271" s="58"/>
      <c r="R271" s="58"/>
      <c r="S271" s="58"/>
      <c r="T271" s="58"/>
      <c r="U271" s="56"/>
      <c r="V271" s="56"/>
      <c r="W271" s="63">
        <v>1</v>
      </c>
      <c r="X271" s="67"/>
      <c r="Y271" s="104" t="s">
        <v>1102</v>
      </c>
    </row>
    <row r="272" spans="1:25" ht="12" customHeight="1" x14ac:dyDescent="0.3">
      <c r="A272" s="56">
        <v>270</v>
      </c>
      <c r="B272" s="60">
        <v>1338</v>
      </c>
      <c r="C272" s="58" t="s">
        <v>1816</v>
      </c>
      <c r="D272" s="56" t="s">
        <v>1735</v>
      </c>
      <c r="E272" s="56" t="s">
        <v>2141</v>
      </c>
      <c r="F272" s="56" t="s">
        <v>2142</v>
      </c>
      <c r="G272" s="56" t="s">
        <v>1425</v>
      </c>
      <c r="H272" s="56" t="s">
        <v>2144</v>
      </c>
      <c r="I272" s="56" t="s">
        <v>1426</v>
      </c>
      <c r="J272" s="56" t="s">
        <v>1427</v>
      </c>
      <c r="K272" s="73">
        <v>35000</v>
      </c>
      <c r="L272" s="62">
        <f t="shared" si="9"/>
        <v>35000</v>
      </c>
      <c r="M272" s="58"/>
      <c r="N272" s="58"/>
      <c r="O272" s="58"/>
      <c r="P272" s="58"/>
      <c r="Q272" s="58"/>
      <c r="R272" s="58"/>
      <c r="S272" s="58"/>
      <c r="T272" s="58"/>
      <c r="U272" s="56"/>
      <c r="V272" s="56"/>
      <c r="W272" s="63">
        <v>1</v>
      </c>
      <c r="X272" s="67"/>
      <c r="Y272" s="104" t="s">
        <v>1102</v>
      </c>
    </row>
    <row r="273" spans="1:25" ht="12" customHeight="1" x14ac:dyDescent="0.3">
      <c r="A273" s="56">
        <v>271</v>
      </c>
      <c r="B273" s="60">
        <v>1339</v>
      </c>
      <c r="C273" s="69" t="s">
        <v>1816</v>
      </c>
      <c r="D273" s="56" t="s">
        <v>1735</v>
      </c>
      <c r="E273" s="58" t="s">
        <v>1080</v>
      </c>
      <c r="F273" s="58" t="s">
        <v>1098</v>
      </c>
      <c r="G273" s="56" t="s">
        <v>1150</v>
      </c>
      <c r="H273" s="58" t="s">
        <v>2144</v>
      </c>
      <c r="I273" s="56" t="s">
        <v>2086</v>
      </c>
      <c r="J273" s="56" t="s">
        <v>1100</v>
      </c>
      <c r="K273" s="73">
        <v>250000</v>
      </c>
      <c r="L273" s="62">
        <f t="shared" si="9"/>
        <v>0</v>
      </c>
      <c r="M273" s="58"/>
      <c r="N273" s="58"/>
      <c r="O273" s="58"/>
      <c r="P273" s="58"/>
      <c r="Q273" s="58"/>
      <c r="R273" s="58"/>
      <c r="S273" s="58"/>
      <c r="T273" s="58"/>
      <c r="U273" s="56" t="s">
        <v>1151</v>
      </c>
      <c r="V273" s="56"/>
      <c r="W273" s="63">
        <v>0</v>
      </c>
      <c r="X273" s="67" t="s">
        <v>1152</v>
      </c>
      <c r="Y273" s="65" t="s">
        <v>1102</v>
      </c>
    </row>
    <row r="274" spans="1:25" ht="12" customHeight="1" x14ac:dyDescent="0.3">
      <c r="A274" s="56">
        <v>272</v>
      </c>
      <c r="B274" s="60">
        <v>1340</v>
      </c>
      <c r="C274" s="58" t="s">
        <v>1816</v>
      </c>
      <c r="D274" s="56" t="s">
        <v>1735</v>
      </c>
      <c r="E274" s="58" t="s">
        <v>1080</v>
      </c>
      <c r="F274" s="58" t="s">
        <v>1111</v>
      </c>
      <c r="G274" s="56" t="s">
        <v>1294</v>
      </c>
      <c r="H274" s="58" t="s">
        <v>2144</v>
      </c>
      <c r="I274" s="58" t="s">
        <v>1407</v>
      </c>
      <c r="J274" s="56" t="s">
        <v>1100</v>
      </c>
      <c r="K274" s="73">
        <v>35000</v>
      </c>
      <c r="L274" s="62">
        <f t="shared" si="9"/>
        <v>35000</v>
      </c>
      <c r="M274" s="58"/>
      <c r="N274" s="58"/>
      <c r="O274" s="58"/>
      <c r="P274" s="58"/>
      <c r="Q274" s="58"/>
      <c r="R274" s="58"/>
      <c r="S274" s="58"/>
      <c r="T274" s="58"/>
      <c r="U274" s="56" t="s">
        <v>1101</v>
      </c>
      <c r="V274" s="56"/>
      <c r="W274" s="63">
        <v>1</v>
      </c>
      <c r="X274" s="67"/>
      <c r="Y274" s="104" t="s">
        <v>1102</v>
      </c>
    </row>
    <row r="275" spans="1:25" ht="12" customHeight="1" x14ac:dyDescent="0.3">
      <c r="A275" s="56">
        <v>273</v>
      </c>
      <c r="B275" s="60">
        <v>1341</v>
      </c>
      <c r="C275" s="58" t="s">
        <v>1816</v>
      </c>
      <c r="D275" s="56" t="s">
        <v>2142</v>
      </c>
      <c r="E275" s="56" t="s">
        <v>2179</v>
      </c>
      <c r="F275" s="56" t="s">
        <v>2180</v>
      </c>
      <c r="G275" s="56" t="s">
        <v>1800</v>
      </c>
      <c r="H275" s="56" t="s">
        <v>2144</v>
      </c>
      <c r="I275" s="56" t="s">
        <v>1795</v>
      </c>
      <c r="J275" s="56" t="s">
        <v>2182</v>
      </c>
      <c r="K275" s="66">
        <v>40000</v>
      </c>
      <c r="L275" s="62">
        <f t="shared" si="9"/>
        <v>40000</v>
      </c>
      <c r="M275" s="58"/>
      <c r="N275" s="58"/>
      <c r="O275" s="58"/>
      <c r="P275" s="58"/>
      <c r="Q275" s="58"/>
      <c r="R275" s="58"/>
      <c r="S275" s="58"/>
      <c r="T275" s="58"/>
      <c r="U275" s="56"/>
      <c r="V275" s="56"/>
      <c r="W275" s="63">
        <v>1</v>
      </c>
      <c r="X275" s="67"/>
      <c r="Y275" s="104" t="s">
        <v>1102</v>
      </c>
    </row>
    <row r="276" spans="1:25" ht="12" customHeight="1" x14ac:dyDescent="0.3">
      <c r="A276" s="56">
        <v>274</v>
      </c>
      <c r="B276" s="60">
        <v>1342</v>
      </c>
      <c r="C276" s="58" t="s">
        <v>1816</v>
      </c>
      <c r="D276" s="56" t="s">
        <v>2149</v>
      </c>
      <c r="E276" s="56" t="s">
        <v>1416</v>
      </c>
      <c r="F276" s="56" t="s">
        <v>1447</v>
      </c>
      <c r="G276" s="56" t="s">
        <v>1448</v>
      </c>
      <c r="H276" s="56" t="s">
        <v>2144</v>
      </c>
      <c r="I276" s="56" t="s">
        <v>1449</v>
      </c>
      <c r="J276" s="56" t="s">
        <v>1450</v>
      </c>
      <c r="K276" s="66">
        <v>40000</v>
      </c>
      <c r="L276" s="62">
        <f t="shared" si="9"/>
        <v>40000</v>
      </c>
      <c r="M276" s="58"/>
      <c r="N276" s="58"/>
      <c r="O276" s="58"/>
      <c r="P276" s="58"/>
      <c r="Q276" s="58"/>
      <c r="R276" s="58"/>
      <c r="S276" s="58"/>
      <c r="T276" s="58"/>
      <c r="U276" s="56"/>
      <c r="V276" s="56"/>
      <c r="W276" s="63">
        <v>1</v>
      </c>
      <c r="X276" s="67"/>
      <c r="Y276" s="104" t="s">
        <v>1102</v>
      </c>
    </row>
    <row r="277" spans="1:25" ht="12" customHeight="1" x14ac:dyDescent="0.3">
      <c r="A277" s="56">
        <v>275</v>
      </c>
      <c r="B277" s="60">
        <v>1343</v>
      </c>
      <c r="C277" s="58" t="s">
        <v>1816</v>
      </c>
      <c r="D277" s="56" t="s">
        <v>1735</v>
      </c>
      <c r="E277" s="58" t="s">
        <v>1080</v>
      </c>
      <c r="F277" s="58" t="s">
        <v>1111</v>
      </c>
      <c r="G277" s="56" t="s">
        <v>1189</v>
      </c>
      <c r="H277" s="58" t="s">
        <v>2144</v>
      </c>
      <c r="I277" s="56" t="s">
        <v>1777</v>
      </c>
      <c r="J277" s="56" t="s">
        <v>1100</v>
      </c>
      <c r="K277" s="73">
        <v>40000</v>
      </c>
      <c r="L277" s="62">
        <f t="shared" si="9"/>
        <v>40000</v>
      </c>
      <c r="M277" s="58"/>
      <c r="N277" s="58"/>
      <c r="O277" s="58"/>
      <c r="P277" s="58"/>
      <c r="Q277" s="58"/>
      <c r="R277" s="58"/>
      <c r="S277" s="58"/>
      <c r="T277" s="58"/>
      <c r="U277" s="56" t="s">
        <v>1101</v>
      </c>
      <c r="V277" s="56"/>
      <c r="W277" s="63">
        <v>1</v>
      </c>
      <c r="X277" s="67"/>
      <c r="Y277" s="104" t="s">
        <v>1102</v>
      </c>
    </row>
    <row r="278" spans="1:25" ht="12" customHeight="1" x14ac:dyDescent="0.3">
      <c r="A278" s="56">
        <v>276</v>
      </c>
      <c r="B278" s="60">
        <v>1344</v>
      </c>
      <c r="C278" s="58" t="s">
        <v>1816</v>
      </c>
      <c r="D278" s="56" t="s">
        <v>1735</v>
      </c>
      <c r="E278" s="58" t="s">
        <v>1080</v>
      </c>
      <c r="F278" s="58" t="s">
        <v>1111</v>
      </c>
      <c r="G278" s="56" t="s">
        <v>1190</v>
      </c>
      <c r="H278" s="58" t="s">
        <v>2144</v>
      </c>
      <c r="I278" s="56" t="s">
        <v>1777</v>
      </c>
      <c r="J278" s="56" t="s">
        <v>1100</v>
      </c>
      <c r="K278" s="73">
        <v>40000</v>
      </c>
      <c r="L278" s="62">
        <f t="shared" si="9"/>
        <v>40000</v>
      </c>
      <c r="M278" s="58"/>
      <c r="N278" s="58"/>
      <c r="O278" s="58"/>
      <c r="P278" s="58"/>
      <c r="Q278" s="58"/>
      <c r="R278" s="58"/>
      <c r="S278" s="58"/>
      <c r="T278" s="58"/>
      <c r="U278" s="56" t="s">
        <v>1186</v>
      </c>
      <c r="V278" s="56"/>
      <c r="W278" s="63">
        <v>1</v>
      </c>
      <c r="X278" s="67"/>
      <c r="Y278" s="104" t="s">
        <v>1102</v>
      </c>
    </row>
    <row r="279" spans="1:25" ht="12" customHeight="1" x14ac:dyDescent="0.3">
      <c r="A279" s="56">
        <v>277</v>
      </c>
      <c r="B279" s="60">
        <v>1345</v>
      </c>
      <c r="C279" s="56" t="s">
        <v>1515</v>
      </c>
      <c r="D279" s="56" t="s">
        <v>1550</v>
      </c>
      <c r="E279" s="56" t="s">
        <v>1914</v>
      </c>
      <c r="F279" s="56" t="s">
        <v>585</v>
      </c>
      <c r="G279" s="56" t="s">
        <v>588</v>
      </c>
      <c r="H279" s="56" t="s">
        <v>1914</v>
      </c>
      <c r="I279" s="56" t="s">
        <v>1062</v>
      </c>
      <c r="J279" s="56"/>
      <c r="K279" s="83">
        <v>45000</v>
      </c>
      <c r="L279" s="62">
        <f t="shared" si="9"/>
        <v>45000</v>
      </c>
      <c r="M279" s="56"/>
      <c r="N279" s="56"/>
      <c r="O279" s="56"/>
      <c r="P279" s="56"/>
      <c r="Q279" s="56"/>
      <c r="R279" s="56"/>
      <c r="S279" s="56"/>
      <c r="T279" s="56"/>
      <c r="U279" s="84"/>
      <c r="V279" s="56"/>
      <c r="W279" s="63">
        <v>1</v>
      </c>
      <c r="X279" s="67"/>
      <c r="Y279" s="104" t="s">
        <v>1102</v>
      </c>
    </row>
    <row r="280" spans="1:25" ht="12" customHeight="1" x14ac:dyDescent="0.3">
      <c r="A280" s="56">
        <v>278</v>
      </c>
      <c r="B280" s="60">
        <v>1346</v>
      </c>
      <c r="C280" s="58" t="s">
        <v>1816</v>
      </c>
      <c r="D280" s="56" t="s">
        <v>1735</v>
      </c>
      <c r="E280" s="58" t="s">
        <v>1080</v>
      </c>
      <c r="F280" s="58" t="s">
        <v>1140</v>
      </c>
      <c r="G280" s="56" t="s">
        <v>1195</v>
      </c>
      <c r="H280" s="58" t="s">
        <v>2144</v>
      </c>
      <c r="I280" s="58" t="s">
        <v>2101</v>
      </c>
      <c r="J280" s="56" t="s">
        <v>1100</v>
      </c>
      <c r="K280" s="73">
        <v>47300</v>
      </c>
      <c r="L280" s="62">
        <f t="shared" si="9"/>
        <v>47300</v>
      </c>
      <c r="M280" s="58"/>
      <c r="N280" s="58"/>
      <c r="O280" s="58"/>
      <c r="P280" s="58"/>
      <c r="Q280" s="58"/>
      <c r="R280" s="58"/>
      <c r="S280" s="58"/>
      <c r="T280" s="58"/>
      <c r="U280" s="56" t="s">
        <v>1101</v>
      </c>
      <c r="V280" s="56"/>
      <c r="W280" s="63">
        <v>1</v>
      </c>
      <c r="X280" s="67"/>
      <c r="Y280" s="104" t="s">
        <v>1102</v>
      </c>
    </row>
    <row r="281" spans="1:25" ht="12" customHeight="1" x14ac:dyDescent="0.3">
      <c r="A281" s="56">
        <v>279</v>
      </c>
      <c r="B281" s="60">
        <v>1347</v>
      </c>
      <c r="C281" s="58" t="s">
        <v>1816</v>
      </c>
      <c r="D281" s="56" t="s">
        <v>1735</v>
      </c>
      <c r="E281" s="58" t="s">
        <v>1080</v>
      </c>
      <c r="F281" s="58" t="s">
        <v>1140</v>
      </c>
      <c r="G281" s="56" t="s">
        <v>2083</v>
      </c>
      <c r="H281" s="58" t="s">
        <v>2144</v>
      </c>
      <c r="I281" s="58" t="s">
        <v>2101</v>
      </c>
      <c r="J281" s="56" t="s">
        <v>1100</v>
      </c>
      <c r="K281" s="73">
        <v>48300</v>
      </c>
      <c r="L281" s="62">
        <f t="shared" si="9"/>
        <v>48300</v>
      </c>
      <c r="M281" s="58"/>
      <c r="N281" s="58"/>
      <c r="O281" s="58"/>
      <c r="P281" s="58"/>
      <c r="Q281" s="58"/>
      <c r="R281" s="58"/>
      <c r="S281" s="58"/>
      <c r="T281" s="58"/>
      <c r="U281" s="56" t="s">
        <v>1101</v>
      </c>
      <c r="V281" s="56"/>
      <c r="W281" s="63">
        <v>1</v>
      </c>
      <c r="X281" s="67"/>
      <c r="Y281" s="104" t="s">
        <v>1102</v>
      </c>
    </row>
    <row r="282" spans="1:25" ht="12" customHeight="1" x14ac:dyDescent="0.3">
      <c r="A282" s="56">
        <v>280</v>
      </c>
      <c r="B282" s="60">
        <v>1348</v>
      </c>
      <c r="C282" s="58" t="s">
        <v>1816</v>
      </c>
      <c r="D282" s="56" t="s">
        <v>1735</v>
      </c>
      <c r="E282" s="58" t="s">
        <v>1080</v>
      </c>
      <c r="F282" s="58" t="s">
        <v>1111</v>
      </c>
      <c r="G282" s="56" t="s">
        <v>1191</v>
      </c>
      <c r="H282" s="58" t="s">
        <v>2144</v>
      </c>
      <c r="I282" s="56" t="s">
        <v>1777</v>
      </c>
      <c r="J282" s="56" t="s">
        <v>1100</v>
      </c>
      <c r="K282" s="73">
        <v>50000</v>
      </c>
      <c r="L282" s="62">
        <f t="shared" si="9"/>
        <v>50000</v>
      </c>
      <c r="M282" s="58"/>
      <c r="N282" s="58"/>
      <c r="O282" s="58"/>
      <c r="P282" s="58"/>
      <c r="Q282" s="58"/>
      <c r="R282" s="58"/>
      <c r="S282" s="58"/>
      <c r="T282" s="58"/>
      <c r="U282" s="56" t="s">
        <v>1186</v>
      </c>
      <c r="V282" s="56"/>
      <c r="W282" s="63">
        <v>1</v>
      </c>
      <c r="X282" s="67"/>
      <c r="Y282" s="104" t="s">
        <v>1102</v>
      </c>
    </row>
    <row r="283" spans="1:25" ht="12" customHeight="1" x14ac:dyDescent="0.3">
      <c r="A283" s="56">
        <v>281</v>
      </c>
      <c r="B283" s="60">
        <v>1349</v>
      </c>
      <c r="C283" s="58" t="s">
        <v>1816</v>
      </c>
      <c r="D283" s="56" t="s">
        <v>1735</v>
      </c>
      <c r="E283" s="58" t="s">
        <v>1080</v>
      </c>
      <c r="F283" s="58" t="s">
        <v>1140</v>
      </c>
      <c r="G283" s="56" t="s">
        <v>1192</v>
      </c>
      <c r="H283" s="58" t="s">
        <v>2144</v>
      </c>
      <c r="I283" s="58" t="s">
        <v>2101</v>
      </c>
      <c r="J283" s="56" t="s">
        <v>1100</v>
      </c>
      <c r="K283" s="73">
        <v>50000</v>
      </c>
      <c r="L283" s="62">
        <f t="shared" si="9"/>
        <v>50000</v>
      </c>
      <c r="M283" s="58"/>
      <c r="N283" s="58"/>
      <c r="O283" s="58"/>
      <c r="P283" s="58"/>
      <c r="Q283" s="58"/>
      <c r="R283" s="58"/>
      <c r="S283" s="58"/>
      <c r="T283" s="58"/>
      <c r="U283" s="56" t="s">
        <v>1101</v>
      </c>
      <c r="V283" s="56"/>
      <c r="W283" s="63">
        <v>1</v>
      </c>
      <c r="X283" s="67"/>
      <c r="Y283" s="104" t="s">
        <v>1102</v>
      </c>
    </row>
    <row r="284" spans="1:25" ht="12" customHeight="1" x14ac:dyDescent="0.3">
      <c r="A284" s="56">
        <v>282</v>
      </c>
      <c r="B284" s="60">
        <v>1350</v>
      </c>
      <c r="C284" s="58" t="s">
        <v>1816</v>
      </c>
      <c r="D284" s="56" t="s">
        <v>1735</v>
      </c>
      <c r="E284" s="58" t="s">
        <v>1080</v>
      </c>
      <c r="F284" s="58" t="s">
        <v>1140</v>
      </c>
      <c r="G284" s="56" t="s">
        <v>1193</v>
      </c>
      <c r="H284" s="58" t="s">
        <v>2144</v>
      </c>
      <c r="I284" s="58" t="s">
        <v>2101</v>
      </c>
      <c r="J284" s="56" t="s">
        <v>1100</v>
      </c>
      <c r="K284" s="73">
        <v>50000</v>
      </c>
      <c r="L284" s="62">
        <f t="shared" si="9"/>
        <v>50000</v>
      </c>
      <c r="M284" s="58"/>
      <c r="N284" s="58"/>
      <c r="O284" s="58"/>
      <c r="P284" s="58"/>
      <c r="Q284" s="58"/>
      <c r="R284" s="58"/>
      <c r="S284" s="58"/>
      <c r="T284" s="58"/>
      <c r="U284" s="56" t="s">
        <v>1101</v>
      </c>
      <c r="V284" s="56"/>
      <c r="W284" s="63">
        <v>1</v>
      </c>
      <c r="X284" s="67"/>
      <c r="Y284" s="104" t="s">
        <v>1102</v>
      </c>
    </row>
    <row r="285" spans="1:25" ht="12" customHeight="1" x14ac:dyDescent="0.3">
      <c r="A285" s="56">
        <v>283</v>
      </c>
      <c r="B285" s="60">
        <v>1351</v>
      </c>
      <c r="C285" s="56" t="s">
        <v>1565</v>
      </c>
      <c r="D285" s="56" t="s">
        <v>208</v>
      </c>
      <c r="E285" s="56" t="s">
        <v>213</v>
      </c>
      <c r="F285" s="56" t="s">
        <v>210</v>
      </c>
      <c r="G285" s="56" t="s">
        <v>216</v>
      </c>
      <c r="H285" s="56" t="s">
        <v>208</v>
      </c>
      <c r="I285" s="56" t="s">
        <v>212</v>
      </c>
      <c r="J285" s="56"/>
      <c r="K285" s="62">
        <v>50000</v>
      </c>
      <c r="L285" s="62">
        <v>50000</v>
      </c>
      <c r="M285" s="56"/>
      <c r="N285" s="56"/>
      <c r="O285" s="56"/>
      <c r="P285" s="56"/>
      <c r="Q285" s="56"/>
      <c r="R285" s="56"/>
      <c r="S285" s="56"/>
      <c r="T285" s="56"/>
      <c r="U285" s="56"/>
      <c r="V285" s="56"/>
      <c r="W285" s="63">
        <v>1</v>
      </c>
      <c r="X285" s="67"/>
      <c r="Y285" s="104" t="s">
        <v>1102</v>
      </c>
    </row>
    <row r="286" spans="1:25" ht="12" customHeight="1" x14ac:dyDescent="0.3">
      <c r="A286" s="56">
        <v>284</v>
      </c>
      <c r="B286" s="60">
        <v>1352</v>
      </c>
      <c r="C286" s="56" t="s">
        <v>1515</v>
      </c>
      <c r="D286" s="56" t="s">
        <v>1550</v>
      </c>
      <c r="E286" s="56" t="s">
        <v>2092</v>
      </c>
      <c r="F286" s="56" t="s">
        <v>585</v>
      </c>
      <c r="G286" s="56" t="s">
        <v>593</v>
      </c>
      <c r="H286" s="56" t="s">
        <v>591</v>
      </c>
      <c r="I286" s="56" t="s">
        <v>1062</v>
      </c>
      <c r="J286" s="56"/>
      <c r="K286" s="83">
        <v>50400</v>
      </c>
      <c r="L286" s="62">
        <f t="shared" ref="L286:L323" si="10">K286*W286</f>
        <v>50400</v>
      </c>
      <c r="M286" s="56"/>
      <c r="N286" s="56"/>
      <c r="O286" s="56"/>
      <c r="P286" s="56"/>
      <c r="Q286" s="56"/>
      <c r="R286" s="56"/>
      <c r="S286" s="56"/>
      <c r="T286" s="56"/>
      <c r="U286" s="56"/>
      <c r="V286" s="56"/>
      <c r="W286" s="63">
        <v>1</v>
      </c>
      <c r="X286" s="67"/>
      <c r="Y286" s="104" t="s">
        <v>1102</v>
      </c>
    </row>
    <row r="287" spans="1:25" ht="12" customHeight="1" x14ac:dyDescent="0.3">
      <c r="A287" s="56">
        <v>285</v>
      </c>
      <c r="B287" s="60">
        <v>1353</v>
      </c>
      <c r="C287" s="58" t="s">
        <v>1816</v>
      </c>
      <c r="D287" s="56" t="s">
        <v>1735</v>
      </c>
      <c r="E287" s="58" t="s">
        <v>1080</v>
      </c>
      <c r="F287" s="58" t="s">
        <v>1140</v>
      </c>
      <c r="G287" s="56" t="s">
        <v>1196</v>
      </c>
      <c r="H287" s="58" t="s">
        <v>2144</v>
      </c>
      <c r="I287" s="58" t="s">
        <v>2101</v>
      </c>
      <c r="J287" s="56" t="s">
        <v>1100</v>
      </c>
      <c r="K287" s="73">
        <v>51300</v>
      </c>
      <c r="L287" s="62">
        <f t="shared" si="10"/>
        <v>51300</v>
      </c>
      <c r="M287" s="58"/>
      <c r="N287" s="58"/>
      <c r="O287" s="58"/>
      <c r="P287" s="58"/>
      <c r="Q287" s="58"/>
      <c r="R287" s="58"/>
      <c r="S287" s="58"/>
      <c r="T287" s="58"/>
      <c r="U287" s="56" t="s">
        <v>1101</v>
      </c>
      <c r="V287" s="56"/>
      <c r="W287" s="63">
        <v>1</v>
      </c>
      <c r="X287" s="67"/>
      <c r="Y287" s="104" t="s">
        <v>1102</v>
      </c>
    </row>
    <row r="288" spans="1:25" ht="12" customHeight="1" x14ac:dyDescent="0.3">
      <c r="A288" s="56">
        <v>286</v>
      </c>
      <c r="B288" s="60">
        <v>1354</v>
      </c>
      <c r="C288" s="58" t="s">
        <v>1816</v>
      </c>
      <c r="D288" s="56" t="s">
        <v>1735</v>
      </c>
      <c r="E288" s="58" t="s">
        <v>1080</v>
      </c>
      <c r="F288" s="58" t="s">
        <v>1111</v>
      </c>
      <c r="G288" s="56" t="s">
        <v>1112</v>
      </c>
      <c r="H288" s="58" t="s">
        <v>2144</v>
      </c>
      <c r="I288" s="58" t="s">
        <v>1266</v>
      </c>
      <c r="J288" s="56" t="s">
        <v>1100</v>
      </c>
      <c r="K288" s="73">
        <v>53000</v>
      </c>
      <c r="L288" s="62">
        <f t="shared" si="10"/>
        <v>53000</v>
      </c>
      <c r="M288" s="58"/>
      <c r="N288" s="58"/>
      <c r="O288" s="58"/>
      <c r="P288" s="58"/>
      <c r="Q288" s="58"/>
      <c r="R288" s="58"/>
      <c r="S288" s="58"/>
      <c r="T288" s="58"/>
      <c r="U288" s="56" t="s">
        <v>1101</v>
      </c>
      <c r="V288" s="56"/>
      <c r="W288" s="63">
        <v>1</v>
      </c>
      <c r="X288" s="67"/>
      <c r="Y288" s="104" t="s">
        <v>1102</v>
      </c>
    </row>
    <row r="289" spans="1:25" ht="12" customHeight="1" x14ac:dyDescent="0.3">
      <c r="A289" s="56">
        <v>287</v>
      </c>
      <c r="B289" s="60">
        <v>1355</v>
      </c>
      <c r="C289" s="58" t="s">
        <v>1816</v>
      </c>
      <c r="D289" s="56" t="s">
        <v>1735</v>
      </c>
      <c r="E289" s="56" t="s">
        <v>1416</v>
      </c>
      <c r="F289" s="56" t="s">
        <v>2142</v>
      </c>
      <c r="G289" s="56" t="s">
        <v>1262</v>
      </c>
      <c r="H289" s="56" t="s">
        <v>2144</v>
      </c>
      <c r="I289" s="56" t="s">
        <v>2101</v>
      </c>
      <c r="J289" s="56" t="s">
        <v>1261</v>
      </c>
      <c r="K289" s="66">
        <v>55000</v>
      </c>
      <c r="L289" s="62">
        <f t="shared" si="10"/>
        <v>55000</v>
      </c>
      <c r="M289" s="58"/>
      <c r="N289" s="58"/>
      <c r="O289" s="58"/>
      <c r="P289" s="58"/>
      <c r="Q289" s="58"/>
      <c r="R289" s="58"/>
      <c r="S289" s="58"/>
      <c r="T289" s="58"/>
      <c r="U289" s="56"/>
      <c r="V289" s="56"/>
      <c r="W289" s="63">
        <v>1</v>
      </c>
      <c r="X289" s="67"/>
      <c r="Y289" s="104" t="s">
        <v>1102</v>
      </c>
    </row>
    <row r="290" spans="1:25" ht="12" customHeight="1" x14ac:dyDescent="0.3">
      <c r="A290" s="56">
        <v>288</v>
      </c>
      <c r="B290" s="60">
        <v>1356</v>
      </c>
      <c r="C290" s="58" t="s">
        <v>1816</v>
      </c>
      <c r="D290" s="56" t="s">
        <v>1735</v>
      </c>
      <c r="E290" s="58" t="s">
        <v>1080</v>
      </c>
      <c r="F290" s="58" t="s">
        <v>1111</v>
      </c>
      <c r="G290" s="56" t="s">
        <v>1301</v>
      </c>
      <c r="H290" s="58" t="s">
        <v>2144</v>
      </c>
      <c r="I290" s="58" t="s">
        <v>1407</v>
      </c>
      <c r="J290" s="56" t="s">
        <v>1100</v>
      </c>
      <c r="K290" s="73">
        <v>59000</v>
      </c>
      <c r="L290" s="62">
        <f t="shared" si="10"/>
        <v>59000</v>
      </c>
      <c r="M290" s="58"/>
      <c r="N290" s="58"/>
      <c r="O290" s="58"/>
      <c r="P290" s="58"/>
      <c r="Q290" s="58"/>
      <c r="R290" s="58"/>
      <c r="S290" s="58"/>
      <c r="T290" s="58"/>
      <c r="U290" s="56" t="s">
        <v>1101</v>
      </c>
      <c r="V290" s="56"/>
      <c r="W290" s="63">
        <v>1</v>
      </c>
      <c r="X290" s="67"/>
      <c r="Y290" s="104" t="s">
        <v>1102</v>
      </c>
    </row>
    <row r="291" spans="1:25" ht="12" customHeight="1" x14ac:dyDescent="0.3">
      <c r="A291" s="56">
        <v>289</v>
      </c>
      <c r="B291" s="60">
        <v>1357</v>
      </c>
      <c r="C291" s="58" t="s">
        <v>1816</v>
      </c>
      <c r="D291" s="56" t="s">
        <v>1735</v>
      </c>
      <c r="E291" s="58" t="s">
        <v>1080</v>
      </c>
      <c r="F291" s="58" t="s">
        <v>1111</v>
      </c>
      <c r="G291" s="56" t="s">
        <v>1397</v>
      </c>
      <c r="H291" s="58" t="s">
        <v>2144</v>
      </c>
      <c r="I291" s="56" t="s">
        <v>1777</v>
      </c>
      <c r="J291" s="56" t="s">
        <v>1100</v>
      </c>
      <c r="K291" s="73">
        <v>60000</v>
      </c>
      <c r="L291" s="62">
        <f t="shared" si="10"/>
        <v>60000</v>
      </c>
      <c r="M291" s="58"/>
      <c r="N291" s="58"/>
      <c r="O291" s="58"/>
      <c r="P291" s="58"/>
      <c r="Q291" s="58"/>
      <c r="R291" s="58"/>
      <c r="S291" s="58"/>
      <c r="T291" s="58"/>
      <c r="U291" s="56" t="s">
        <v>1398</v>
      </c>
      <c r="V291" s="56"/>
      <c r="W291" s="63">
        <v>1</v>
      </c>
      <c r="X291" s="67"/>
      <c r="Y291" s="104" t="s">
        <v>1102</v>
      </c>
    </row>
    <row r="292" spans="1:25" ht="12" customHeight="1" x14ac:dyDescent="0.3">
      <c r="A292" s="56">
        <v>290</v>
      </c>
      <c r="B292" s="60">
        <v>1358</v>
      </c>
      <c r="C292" s="58" t="s">
        <v>1816</v>
      </c>
      <c r="D292" s="56" t="s">
        <v>1735</v>
      </c>
      <c r="E292" s="58" t="s">
        <v>1080</v>
      </c>
      <c r="F292" s="58" t="s">
        <v>1111</v>
      </c>
      <c r="G292" s="56" t="s">
        <v>1399</v>
      </c>
      <c r="H292" s="58" t="s">
        <v>2144</v>
      </c>
      <c r="I292" s="56" t="s">
        <v>1777</v>
      </c>
      <c r="J292" s="56" t="s">
        <v>1100</v>
      </c>
      <c r="K292" s="73">
        <v>60000</v>
      </c>
      <c r="L292" s="62">
        <f t="shared" si="10"/>
        <v>60000</v>
      </c>
      <c r="M292" s="58"/>
      <c r="N292" s="58"/>
      <c r="O292" s="58"/>
      <c r="P292" s="58"/>
      <c r="Q292" s="58"/>
      <c r="R292" s="58"/>
      <c r="S292" s="58"/>
      <c r="T292" s="58"/>
      <c r="U292" s="56" t="s">
        <v>1101</v>
      </c>
      <c r="V292" s="56"/>
      <c r="W292" s="63">
        <v>1</v>
      </c>
      <c r="X292" s="67"/>
      <c r="Y292" s="104" t="s">
        <v>1102</v>
      </c>
    </row>
    <row r="293" spans="1:25" ht="12" customHeight="1" x14ac:dyDescent="0.3">
      <c r="A293" s="56">
        <v>291</v>
      </c>
      <c r="B293" s="60">
        <v>1359</v>
      </c>
      <c r="C293" s="58" t="s">
        <v>1816</v>
      </c>
      <c r="D293" s="56" t="s">
        <v>1735</v>
      </c>
      <c r="E293" s="58" t="s">
        <v>1080</v>
      </c>
      <c r="F293" s="58" t="s">
        <v>1111</v>
      </c>
      <c r="G293" s="56" t="s">
        <v>1187</v>
      </c>
      <c r="H293" s="58" t="s">
        <v>2144</v>
      </c>
      <c r="I293" s="56" t="s">
        <v>1777</v>
      </c>
      <c r="J293" s="56" t="s">
        <v>1100</v>
      </c>
      <c r="K293" s="73">
        <v>60000</v>
      </c>
      <c r="L293" s="62">
        <f t="shared" si="10"/>
        <v>60000</v>
      </c>
      <c r="M293" s="58"/>
      <c r="N293" s="58"/>
      <c r="O293" s="58"/>
      <c r="P293" s="58"/>
      <c r="Q293" s="58"/>
      <c r="R293" s="58"/>
      <c r="S293" s="58"/>
      <c r="T293" s="58"/>
      <c r="U293" s="56" t="s">
        <v>1101</v>
      </c>
      <c r="V293" s="56"/>
      <c r="W293" s="63">
        <v>1</v>
      </c>
      <c r="X293" s="67"/>
      <c r="Y293" s="104" t="s">
        <v>1102</v>
      </c>
    </row>
    <row r="294" spans="1:25" ht="12" customHeight="1" x14ac:dyDescent="0.3">
      <c r="A294" s="56">
        <v>292</v>
      </c>
      <c r="B294" s="60">
        <v>1360</v>
      </c>
      <c r="C294" s="56" t="s">
        <v>1515</v>
      </c>
      <c r="D294" s="56" t="s">
        <v>1550</v>
      </c>
      <c r="E294" s="56" t="s">
        <v>2092</v>
      </c>
      <c r="F294" s="56" t="s">
        <v>585</v>
      </c>
      <c r="G294" s="56" t="s">
        <v>594</v>
      </c>
      <c r="H294" s="56" t="s">
        <v>591</v>
      </c>
      <c r="I294" s="56" t="s">
        <v>1062</v>
      </c>
      <c r="J294" s="56"/>
      <c r="K294" s="83">
        <v>60000</v>
      </c>
      <c r="L294" s="62">
        <f t="shared" si="10"/>
        <v>60000</v>
      </c>
      <c r="M294" s="56"/>
      <c r="N294" s="56"/>
      <c r="O294" s="56"/>
      <c r="P294" s="56"/>
      <c r="Q294" s="56"/>
      <c r="R294" s="56"/>
      <c r="S294" s="56"/>
      <c r="T294" s="56"/>
      <c r="U294" s="56"/>
      <c r="V294" s="56"/>
      <c r="W294" s="63">
        <v>1</v>
      </c>
      <c r="X294" s="67"/>
      <c r="Y294" s="104" t="s">
        <v>1102</v>
      </c>
    </row>
    <row r="295" spans="1:25" ht="12" customHeight="1" x14ac:dyDescent="0.3">
      <c r="A295" s="56">
        <v>293</v>
      </c>
      <c r="B295" s="60">
        <v>1361</v>
      </c>
      <c r="C295" s="58" t="s">
        <v>1816</v>
      </c>
      <c r="D295" s="56" t="s">
        <v>1735</v>
      </c>
      <c r="E295" s="56" t="s">
        <v>2141</v>
      </c>
      <c r="F295" s="56" t="s">
        <v>2142</v>
      </c>
      <c r="G295" s="56" t="s">
        <v>2147</v>
      </c>
      <c r="H295" s="56" t="s">
        <v>2144</v>
      </c>
      <c r="I295" s="56" t="s">
        <v>2145</v>
      </c>
      <c r="J295" s="56" t="s">
        <v>2146</v>
      </c>
      <c r="K295" s="66">
        <v>61000</v>
      </c>
      <c r="L295" s="62">
        <f t="shared" si="10"/>
        <v>61000</v>
      </c>
      <c r="M295" s="58"/>
      <c r="N295" s="58"/>
      <c r="O295" s="58"/>
      <c r="P295" s="58"/>
      <c r="Q295" s="58"/>
      <c r="R295" s="58"/>
      <c r="S295" s="58"/>
      <c r="T295" s="58"/>
      <c r="U295" s="56"/>
      <c r="V295" s="56"/>
      <c r="W295" s="63">
        <v>1</v>
      </c>
      <c r="X295" s="67"/>
      <c r="Y295" s="104" t="s">
        <v>1102</v>
      </c>
    </row>
    <row r="296" spans="1:25" ht="12" customHeight="1" x14ac:dyDescent="0.3">
      <c r="A296" s="56">
        <v>294</v>
      </c>
      <c r="B296" s="60">
        <v>1362</v>
      </c>
      <c r="C296" s="56" t="s">
        <v>1515</v>
      </c>
      <c r="D296" s="56" t="s">
        <v>1550</v>
      </c>
      <c r="E296" s="56" t="s">
        <v>2092</v>
      </c>
      <c r="F296" s="56" t="s">
        <v>585</v>
      </c>
      <c r="G296" s="56" t="s">
        <v>590</v>
      </c>
      <c r="H296" s="56" t="s">
        <v>591</v>
      </c>
      <c r="I296" s="56" t="s">
        <v>1062</v>
      </c>
      <c r="J296" s="56"/>
      <c r="K296" s="83">
        <v>61000</v>
      </c>
      <c r="L296" s="62">
        <f t="shared" si="10"/>
        <v>61000</v>
      </c>
      <c r="M296" s="56"/>
      <c r="N296" s="56"/>
      <c r="O296" s="56"/>
      <c r="P296" s="56"/>
      <c r="Q296" s="56"/>
      <c r="R296" s="56"/>
      <c r="S296" s="56"/>
      <c r="T296" s="56"/>
      <c r="U296" s="84"/>
      <c r="V296" s="56"/>
      <c r="W296" s="63">
        <v>1</v>
      </c>
      <c r="X296" s="67"/>
      <c r="Y296" s="104" t="s">
        <v>1102</v>
      </c>
    </row>
    <row r="297" spans="1:25" ht="12" customHeight="1" x14ac:dyDescent="0.3">
      <c r="A297" s="56">
        <v>295</v>
      </c>
      <c r="B297" s="60">
        <v>1363</v>
      </c>
      <c r="C297" s="58" t="s">
        <v>1816</v>
      </c>
      <c r="D297" s="56" t="s">
        <v>1735</v>
      </c>
      <c r="E297" s="58" t="s">
        <v>1080</v>
      </c>
      <c r="F297" s="58" t="s">
        <v>1111</v>
      </c>
      <c r="G297" s="56" t="s">
        <v>1292</v>
      </c>
      <c r="H297" s="58" t="s">
        <v>2144</v>
      </c>
      <c r="I297" s="58" t="s">
        <v>1407</v>
      </c>
      <c r="J297" s="56" t="s">
        <v>1100</v>
      </c>
      <c r="K297" s="73">
        <v>65500</v>
      </c>
      <c r="L297" s="62">
        <f t="shared" si="10"/>
        <v>65500</v>
      </c>
      <c r="M297" s="58"/>
      <c r="N297" s="58"/>
      <c r="O297" s="58"/>
      <c r="P297" s="58"/>
      <c r="Q297" s="58"/>
      <c r="R297" s="58"/>
      <c r="S297" s="58"/>
      <c r="T297" s="58"/>
      <c r="U297" s="56" t="s">
        <v>1101</v>
      </c>
      <c r="V297" s="56"/>
      <c r="W297" s="63">
        <v>1</v>
      </c>
      <c r="X297" s="67"/>
      <c r="Y297" s="104" t="s">
        <v>1102</v>
      </c>
    </row>
    <row r="298" spans="1:25" ht="12" customHeight="1" x14ac:dyDescent="0.3">
      <c r="A298" s="56">
        <v>296</v>
      </c>
      <c r="B298" s="60">
        <v>1364</v>
      </c>
      <c r="C298" s="58" t="s">
        <v>1816</v>
      </c>
      <c r="D298" s="56" t="s">
        <v>1735</v>
      </c>
      <c r="E298" s="58" t="s">
        <v>1080</v>
      </c>
      <c r="F298" s="58" t="s">
        <v>1163</v>
      </c>
      <c r="G298" s="56" t="s">
        <v>1164</v>
      </c>
      <c r="H298" s="58" t="s">
        <v>2144</v>
      </c>
      <c r="I298" s="58" t="s">
        <v>2108</v>
      </c>
      <c r="J298" s="56" t="s">
        <v>1100</v>
      </c>
      <c r="K298" s="73">
        <v>70000</v>
      </c>
      <c r="L298" s="62">
        <f t="shared" si="10"/>
        <v>70000</v>
      </c>
      <c r="M298" s="58"/>
      <c r="N298" s="58"/>
      <c r="O298" s="58"/>
      <c r="P298" s="58"/>
      <c r="Q298" s="58"/>
      <c r="R298" s="58"/>
      <c r="S298" s="58"/>
      <c r="T298" s="58"/>
      <c r="U298" s="56" t="s">
        <v>1101</v>
      </c>
      <c r="V298" s="56"/>
      <c r="W298" s="63">
        <v>1</v>
      </c>
      <c r="X298" s="67"/>
      <c r="Y298" s="104" t="s">
        <v>1102</v>
      </c>
    </row>
    <row r="299" spans="1:25" ht="12" customHeight="1" x14ac:dyDescent="0.3">
      <c r="A299" s="56">
        <v>297</v>
      </c>
      <c r="B299" s="60">
        <v>1365</v>
      </c>
      <c r="C299" s="56" t="s">
        <v>1515</v>
      </c>
      <c r="D299" s="56" t="s">
        <v>1550</v>
      </c>
      <c r="E299" s="56" t="s">
        <v>1914</v>
      </c>
      <c r="F299" s="56" t="s">
        <v>585</v>
      </c>
      <c r="G299" s="56" t="s">
        <v>589</v>
      </c>
      <c r="H299" s="56" t="s">
        <v>1914</v>
      </c>
      <c r="I299" s="56" t="s">
        <v>1062</v>
      </c>
      <c r="J299" s="56"/>
      <c r="K299" s="83">
        <v>72000</v>
      </c>
      <c r="L299" s="62">
        <f t="shared" si="10"/>
        <v>72000</v>
      </c>
      <c r="M299" s="56"/>
      <c r="N299" s="56"/>
      <c r="O299" s="56"/>
      <c r="P299" s="56"/>
      <c r="Q299" s="56"/>
      <c r="R299" s="56"/>
      <c r="S299" s="56"/>
      <c r="T299" s="56"/>
      <c r="U299" s="84"/>
      <c r="V299" s="56"/>
      <c r="W299" s="63">
        <v>1</v>
      </c>
      <c r="X299" s="67"/>
      <c r="Y299" s="104" t="s">
        <v>1102</v>
      </c>
    </row>
    <row r="300" spans="1:25" ht="12" customHeight="1" x14ac:dyDescent="0.3">
      <c r="A300" s="56">
        <v>298</v>
      </c>
      <c r="B300" s="60">
        <v>1366</v>
      </c>
      <c r="C300" s="58" t="s">
        <v>1816</v>
      </c>
      <c r="D300" s="56" t="s">
        <v>1735</v>
      </c>
      <c r="E300" s="58" t="s">
        <v>1080</v>
      </c>
      <c r="F300" s="58" t="s">
        <v>1098</v>
      </c>
      <c r="G300" s="56" t="s">
        <v>1104</v>
      </c>
      <c r="H300" s="58" t="s">
        <v>2144</v>
      </c>
      <c r="I300" s="58" t="s">
        <v>1336</v>
      </c>
      <c r="J300" s="56" t="s">
        <v>1100</v>
      </c>
      <c r="K300" s="73">
        <v>75000</v>
      </c>
      <c r="L300" s="62">
        <f t="shared" si="10"/>
        <v>75000</v>
      </c>
      <c r="M300" s="58"/>
      <c r="N300" s="58"/>
      <c r="O300" s="58"/>
      <c r="P300" s="58"/>
      <c r="Q300" s="58"/>
      <c r="R300" s="58"/>
      <c r="S300" s="58"/>
      <c r="T300" s="58"/>
      <c r="U300" s="56" t="s">
        <v>1101</v>
      </c>
      <c r="V300" s="56"/>
      <c r="W300" s="63">
        <v>1</v>
      </c>
      <c r="X300" s="67"/>
      <c r="Y300" s="104" t="s">
        <v>1102</v>
      </c>
    </row>
    <row r="301" spans="1:25" ht="12" customHeight="1" x14ac:dyDescent="0.3">
      <c r="A301" s="56">
        <v>299</v>
      </c>
      <c r="B301" s="60">
        <v>1367</v>
      </c>
      <c r="C301" s="58" t="s">
        <v>1816</v>
      </c>
      <c r="D301" s="56" t="s">
        <v>1735</v>
      </c>
      <c r="E301" s="58" t="s">
        <v>1080</v>
      </c>
      <c r="F301" s="58" t="s">
        <v>1098</v>
      </c>
      <c r="G301" s="56" t="s">
        <v>1105</v>
      </c>
      <c r="H301" s="58" t="s">
        <v>2144</v>
      </c>
      <c r="I301" s="58" t="s">
        <v>1336</v>
      </c>
      <c r="J301" s="56" t="s">
        <v>1100</v>
      </c>
      <c r="K301" s="73">
        <v>75000</v>
      </c>
      <c r="L301" s="62">
        <f t="shared" si="10"/>
        <v>75000</v>
      </c>
      <c r="M301" s="58"/>
      <c r="N301" s="58"/>
      <c r="O301" s="58"/>
      <c r="P301" s="58"/>
      <c r="Q301" s="58"/>
      <c r="R301" s="58"/>
      <c r="S301" s="58"/>
      <c r="T301" s="58"/>
      <c r="U301" s="56" t="s">
        <v>1101</v>
      </c>
      <c r="V301" s="56"/>
      <c r="W301" s="63">
        <v>1</v>
      </c>
      <c r="X301" s="67"/>
      <c r="Y301" s="104" t="s">
        <v>1102</v>
      </c>
    </row>
    <row r="302" spans="1:25" ht="12" customHeight="1" x14ac:dyDescent="0.3">
      <c r="A302" s="56">
        <v>300</v>
      </c>
      <c r="B302" s="60">
        <v>1368</v>
      </c>
      <c r="C302" s="58" t="s">
        <v>1816</v>
      </c>
      <c r="D302" s="56" t="s">
        <v>1735</v>
      </c>
      <c r="E302" s="58" t="s">
        <v>1080</v>
      </c>
      <c r="F302" s="58" t="s">
        <v>1098</v>
      </c>
      <c r="G302" s="56" t="s">
        <v>1106</v>
      </c>
      <c r="H302" s="58" t="s">
        <v>2144</v>
      </c>
      <c r="I302" s="58" t="s">
        <v>1336</v>
      </c>
      <c r="J302" s="56" t="s">
        <v>1100</v>
      </c>
      <c r="K302" s="73">
        <v>75000</v>
      </c>
      <c r="L302" s="62">
        <f t="shared" si="10"/>
        <v>75000</v>
      </c>
      <c r="M302" s="58"/>
      <c r="N302" s="58"/>
      <c r="O302" s="58"/>
      <c r="P302" s="58"/>
      <c r="Q302" s="58"/>
      <c r="R302" s="58"/>
      <c r="S302" s="58"/>
      <c r="T302" s="58"/>
      <c r="U302" s="56" t="s">
        <v>1101</v>
      </c>
      <c r="V302" s="56"/>
      <c r="W302" s="63">
        <v>1</v>
      </c>
      <c r="X302" s="67"/>
      <c r="Y302" s="104" t="s">
        <v>1102</v>
      </c>
    </row>
    <row r="303" spans="1:25" ht="12" customHeight="1" x14ac:dyDescent="0.3">
      <c r="A303" s="56">
        <v>301</v>
      </c>
      <c r="B303" s="60">
        <v>1369</v>
      </c>
      <c r="C303" s="58" t="s">
        <v>1816</v>
      </c>
      <c r="D303" s="56" t="s">
        <v>1735</v>
      </c>
      <c r="E303" s="58" t="s">
        <v>1080</v>
      </c>
      <c r="F303" s="58" t="s">
        <v>1098</v>
      </c>
      <c r="G303" s="56" t="s">
        <v>1108</v>
      </c>
      <c r="H303" s="58" t="s">
        <v>2144</v>
      </c>
      <c r="I303" s="58" t="s">
        <v>1336</v>
      </c>
      <c r="J303" s="56" t="s">
        <v>1100</v>
      </c>
      <c r="K303" s="73">
        <v>75000</v>
      </c>
      <c r="L303" s="62">
        <f t="shared" si="10"/>
        <v>75000</v>
      </c>
      <c r="M303" s="58"/>
      <c r="N303" s="58"/>
      <c r="O303" s="58"/>
      <c r="P303" s="58"/>
      <c r="Q303" s="58"/>
      <c r="R303" s="58"/>
      <c r="S303" s="58"/>
      <c r="T303" s="58"/>
      <c r="U303" s="56" t="s">
        <v>1101</v>
      </c>
      <c r="V303" s="56"/>
      <c r="W303" s="63">
        <v>1</v>
      </c>
      <c r="X303" s="67"/>
      <c r="Y303" s="104" t="s">
        <v>1102</v>
      </c>
    </row>
    <row r="304" spans="1:25" ht="12" customHeight="1" x14ac:dyDescent="0.3">
      <c r="A304" s="56">
        <v>302</v>
      </c>
      <c r="B304" s="60">
        <v>1370</v>
      </c>
      <c r="C304" s="58" t="s">
        <v>1816</v>
      </c>
      <c r="D304" s="56" t="s">
        <v>1735</v>
      </c>
      <c r="E304" s="58" t="s">
        <v>1080</v>
      </c>
      <c r="F304" s="58" t="s">
        <v>1098</v>
      </c>
      <c r="G304" s="56" t="s">
        <v>1099</v>
      </c>
      <c r="H304" s="58" t="s">
        <v>2144</v>
      </c>
      <c r="I304" s="58" t="s">
        <v>1336</v>
      </c>
      <c r="J304" s="56" t="s">
        <v>1100</v>
      </c>
      <c r="K304" s="73">
        <v>80000</v>
      </c>
      <c r="L304" s="62">
        <f t="shared" si="10"/>
        <v>80000</v>
      </c>
      <c r="M304" s="58"/>
      <c r="N304" s="58"/>
      <c r="O304" s="58"/>
      <c r="P304" s="58"/>
      <c r="Q304" s="58"/>
      <c r="R304" s="58"/>
      <c r="S304" s="58"/>
      <c r="T304" s="58"/>
      <c r="U304" s="56" t="s">
        <v>1101</v>
      </c>
      <c r="V304" s="56"/>
      <c r="W304" s="63">
        <v>1</v>
      </c>
      <c r="X304" s="67"/>
      <c r="Y304" s="104" t="s">
        <v>1102</v>
      </c>
    </row>
    <row r="305" spans="1:25" ht="12" customHeight="1" x14ac:dyDescent="0.3">
      <c r="A305" s="56">
        <v>303</v>
      </c>
      <c r="B305" s="60">
        <v>1371</v>
      </c>
      <c r="C305" s="56" t="s">
        <v>1515</v>
      </c>
      <c r="D305" s="56" t="s">
        <v>887</v>
      </c>
      <c r="E305" s="56" t="s">
        <v>888</v>
      </c>
      <c r="F305" s="56" t="s">
        <v>894</v>
      </c>
      <c r="G305" s="56" t="s">
        <v>578</v>
      </c>
      <c r="H305" s="56" t="s">
        <v>1840</v>
      </c>
      <c r="I305" s="56" t="s">
        <v>1561</v>
      </c>
      <c r="J305" s="56" t="s">
        <v>1562</v>
      </c>
      <c r="K305" s="83">
        <v>80000</v>
      </c>
      <c r="L305" s="62">
        <f t="shared" si="10"/>
        <v>80000</v>
      </c>
      <c r="M305" s="56" t="s">
        <v>1545</v>
      </c>
      <c r="N305" s="56"/>
      <c r="O305" s="56"/>
      <c r="P305" s="56"/>
      <c r="Q305" s="56"/>
      <c r="R305" s="56"/>
      <c r="S305" s="56"/>
      <c r="T305" s="56"/>
      <c r="U305" s="56"/>
      <c r="V305" s="56"/>
      <c r="W305" s="63">
        <v>1</v>
      </c>
      <c r="X305" s="67"/>
      <c r="Y305" s="104" t="s">
        <v>1102</v>
      </c>
    </row>
    <row r="306" spans="1:25" ht="12" customHeight="1" x14ac:dyDescent="0.3">
      <c r="A306" s="56">
        <v>304</v>
      </c>
      <c r="B306" s="60">
        <v>1372</v>
      </c>
      <c r="C306" s="58" t="s">
        <v>1816</v>
      </c>
      <c r="D306" s="56" t="s">
        <v>1735</v>
      </c>
      <c r="E306" s="58" t="s">
        <v>1080</v>
      </c>
      <c r="F306" s="58" t="s">
        <v>1111</v>
      </c>
      <c r="G306" s="56" t="s">
        <v>1124</v>
      </c>
      <c r="H306" s="58" t="s">
        <v>2144</v>
      </c>
      <c r="I306" s="58" t="s">
        <v>1266</v>
      </c>
      <c r="J306" s="56" t="s">
        <v>1100</v>
      </c>
      <c r="K306" s="73">
        <v>85000</v>
      </c>
      <c r="L306" s="62">
        <f t="shared" si="10"/>
        <v>85000</v>
      </c>
      <c r="M306" s="58"/>
      <c r="N306" s="58"/>
      <c r="O306" s="58"/>
      <c r="P306" s="58"/>
      <c r="Q306" s="58"/>
      <c r="R306" s="58"/>
      <c r="S306" s="58"/>
      <c r="T306" s="58"/>
      <c r="U306" s="56" t="s">
        <v>835</v>
      </c>
      <c r="V306" s="56"/>
      <c r="W306" s="63">
        <v>1</v>
      </c>
      <c r="X306" s="67"/>
      <c r="Y306" s="104" t="s">
        <v>1102</v>
      </c>
    </row>
    <row r="307" spans="1:25" ht="12" customHeight="1" x14ac:dyDescent="0.3">
      <c r="A307" s="56">
        <v>305</v>
      </c>
      <c r="B307" s="60">
        <v>1373</v>
      </c>
      <c r="C307" s="58" t="s">
        <v>1816</v>
      </c>
      <c r="D307" s="56" t="s">
        <v>1735</v>
      </c>
      <c r="E307" s="58" t="s">
        <v>1080</v>
      </c>
      <c r="F307" s="58" t="s">
        <v>1111</v>
      </c>
      <c r="G307" s="56" t="s">
        <v>1293</v>
      </c>
      <c r="H307" s="58" t="s">
        <v>2144</v>
      </c>
      <c r="I307" s="58" t="s">
        <v>1407</v>
      </c>
      <c r="J307" s="56" t="s">
        <v>1100</v>
      </c>
      <c r="K307" s="73">
        <v>88000</v>
      </c>
      <c r="L307" s="62">
        <f t="shared" si="10"/>
        <v>88000</v>
      </c>
      <c r="M307" s="58"/>
      <c r="N307" s="58"/>
      <c r="O307" s="58"/>
      <c r="P307" s="58"/>
      <c r="Q307" s="58"/>
      <c r="R307" s="58"/>
      <c r="S307" s="58"/>
      <c r="T307" s="58"/>
      <c r="U307" s="56" t="s">
        <v>1101</v>
      </c>
      <c r="V307" s="56"/>
      <c r="W307" s="63">
        <v>1</v>
      </c>
      <c r="X307" s="67"/>
      <c r="Y307" s="104" t="s">
        <v>1102</v>
      </c>
    </row>
    <row r="308" spans="1:25" ht="12" customHeight="1" x14ac:dyDescent="0.3">
      <c r="A308" s="56">
        <v>306</v>
      </c>
      <c r="B308" s="60">
        <v>1374</v>
      </c>
      <c r="C308" s="58" t="s">
        <v>1816</v>
      </c>
      <c r="D308" s="56" t="s">
        <v>1735</v>
      </c>
      <c r="E308" s="58" t="s">
        <v>1080</v>
      </c>
      <c r="F308" s="58" t="s">
        <v>1098</v>
      </c>
      <c r="G308" s="56" t="s">
        <v>1107</v>
      </c>
      <c r="H308" s="58" t="s">
        <v>2144</v>
      </c>
      <c r="I308" s="58" t="s">
        <v>1336</v>
      </c>
      <c r="J308" s="56" t="s">
        <v>1100</v>
      </c>
      <c r="K308" s="73">
        <v>90000</v>
      </c>
      <c r="L308" s="62">
        <f t="shared" si="10"/>
        <v>90000</v>
      </c>
      <c r="M308" s="58"/>
      <c r="N308" s="58"/>
      <c r="O308" s="58"/>
      <c r="P308" s="58"/>
      <c r="Q308" s="58"/>
      <c r="R308" s="58"/>
      <c r="S308" s="58"/>
      <c r="T308" s="58"/>
      <c r="U308" s="56" t="s">
        <v>1101</v>
      </c>
      <c r="V308" s="56"/>
      <c r="W308" s="63">
        <v>1</v>
      </c>
      <c r="X308" s="67"/>
      <c r="Y308" s="104" t="s">
        <v>1102</v>
      </c>
    </row>
    <row r="309" spans="1:25" ht="12" customHeight="1" x14ac:dyDescent="0.3">
      <c r="A309" s="56">
        <v>307</v>
      </c>
      <c r="B309" s="60">
        <v>1375</v>
      </c>
      <c r="C309" s="58" t="s">
        <v>1816</v>
      </c>
      <c r="D309" s="56" t="s">
        <v>1735</v>
      </c>
      <c r="E309" s="58" t="s">
        <v>1080</v>
      </c>
      <c r="F309" s="58" t="s">
        <v>1140</v>
      </c>
      <c r="G309" s="56" t="s">
        <v>1147</v>
      </c>
      <c r="H309" s="58" t="s">
        <v>2144</v>
      </c>
      <c r="I309" s="56" t="s">
        <v>1751</v>
      </c>
      <c r="J309" s="56" t="s">
        <v>1100</v>
      </c>
      <c r="K309" s="73">
        <v>90000</v>
      </c>
      <c r="L309" s="62">
        <f t="shared" si="10"/>
        <v>90000</v>
      </c>
      <c r="M309" s="58"/>
      <c r="N309" s="58"/>
      <c r="O309" s="58"/>
      <c r="P309" s="58"/>
      <c r="Q309" s="58"/>
      <c r="R309" s="58"/>
      <c r="S309" s="58"/>
      <c r="T309" s="58"/>
      <c r="U309" s="56" t="s">
        <v>1145</v>
      </c>
      <c r="V309" s="56"/>
      <c r="W309" s="63">
        <v>1</v>
      </c>
      <c r="X309" s="67"/>
      <c r="Y309" s="104" t="s">
        <v>1102</v>
      </c>
    </row>
    <row r="310" spans="1:25" ht="12" customHeight="1" x14ac:dyDescent="0.3">
      <c r="A310" s="56">
        <v>308</v>
      </c>
      <c r="B310" s="60">
        <v>1376</v>
      </c>
      <c r="C310" s="58" t="s">
        <v>1816</v>
      </c>
      <c r="D310" s="56" t="s">
        <v>1735</v>
      </c>
      <c r="E310" s="58" t="s">
        <v>1080</v>
      </c>
      <c r="F310" s="58" t="s">
        <v>1111</v>
      </c>
      <c r="G310" s="56" t="s">
        <v>1396</v>
      </c>
      <c r="H310" s="58" t="s">
        <v>2144</v>
      </c>
      <c r="I310" s="56" t="s">
        <v>1777</v>
      </c>
      <c r="J310" s="56" t="s">
        <v>1100</v>
      </c>
      <c r="K310" s="73">
        <v>90000</v>
      </c>
      <c r="L310" s="62">
        <f t="shared" si="10"/>
        <v>90000</v>
      </c>
      <c r="M310" s="58"/>
      <c r="N310" s="58"/>
      <c r="O310" s="58"/>
      <c r="P310" s="58"/>
      <c r="Q310" s="58"/>
      <c r="R310" s="58"/>
      <c r="S310" s="58"/>
      <c r="T310" s="58"/>
      <c r="U310" s="56" t="s">
        <v>1101</v>
      </c>
      <c r="V310" s="56"/>
      <c r="W310" s="63">
        <v>1</v>
      </c>
      <c r="X310" s="67"/>
      <c r="Y310" s="104" t="s">
        <v>1102</v>
      </c>
    </row>
    <row r="311" spans="1:25" ht="12" customHeight="1" x14ac:dyDescent="0.3">
      <c r="A311" s="56">
        <v>309</v>
      </c>
      <c r="B311" s="60">
        <v>1377</v>
      </c>
      <c r="C311" s="58" t="s">
        <v>1816</v>
      </c>
      <c r="D311" s="56" t="s">
        <v>1735</v>
      </c>
      <c r="E311" s="58" t="s">
        <v>1080</v>
      </c>
      <c r="F311" s="58" t="s">
        <v>1111</v>
      </c>
      <c r="G311" s="56" t="s">
        <v>1400</v>
      </c>
      <c r="H311" s="58" t="s">
        <v>2144</v>
      </c>
      <c r="I311" s="56" t="s">
        <v>1777</v>
      </c>
      <c r="J311" s="56" t="s">
        <v>1100</v>
      </c>
      <c r="K311" s="73">
        <v>90000</v>
      </c>
      <c r="L311" s="62">
        <f t="shared" si="10"/>
        <v>90000</v>
      </c>
      <c r="M311" s="58"/>
      <c r="N311" s="58"/>
      <c r="O311" s="58"/>
      <c r="P311" s="58"/>
      <c r="Q311" s="58"/>
      <c r="R311" s="58"/>
      <c r="S311" s="58"/>
      <c r="T311" s="58"/>
      <c r="U311" s="56" t="s">
        <v>1101</v>
      </c>
      <c r="V311" s="56"/>
      <c r="W311" s="63">
        <v>1</v>
      </c>
      <c r="X311" s="67"/>
      <c r="Y311" s="104" t="s">
        <v>1102</v>
      </c>
    </row>
    <row r="312" spans="1:25" ht="12" customHeight="1" x14ac:dyDescent="0.3">
      <c r="A312" s="56">
        <v>310</v>
      </c>
      <c r="B312" s="60">
        <v>1378</v>
      </c>
      <c r="C312" s="58" t="s">
        <v>1816</v>
      </c>
      <c r="D312" s="56" t="s">
        <v>1735</v>
      </c>
      <c r="E312" s="58" t="s">
        <v>1080</v>
      </c>
      <c r="F312" s="58" t="s">
        <v>1111</v>
      </c>
      <c r="G312" s="56" t="s">
        <v>1185</v>
      </c>
      <c r="H312" s="58" t="s">
        <v>2144</v>
      </c>
      <c r="I312" s="56" t="s">
        <v>1777</v>
      </c>
      <c r="J312" s="56" t="s">
        <v>1100</v>
      </c>
      <c r="K312" s="73">
        <v>90000</v>
      </c>
      <c r="L312" s="62">
        <f t="shared" si="10"/>
        <v>90000</v>
      </c>
      <c r="M312" s="58"/>
      <c r="N312" s="58"/>
      <c r="O312" s="58"/>
      <c r="P312" s="58"/>
      <c r="Q312" s="58"/>
      <c r="R312" s="58"/>
      <c r="S312" s="58"/>
      <c r="T312" s="58"/>
      <c r="U312" s="56" t="s">
        <v>1186</v>
      </c>
      <c r="V312" s="56"/>
      <c r="W312" s="63">
        <v>1</v>
      </c>
      <c r="X312" s="67"/>
      <c r="Y312" s="104" t="s">
        <v>1102</v>
      </c>
    </row>
    <row r="313" spans="1:25" ht="12" customHeight="1" x14ac:dyDescent="0.3">
      <c r="A313" s="56">
        <v>311</v>
      </c>
      <c r="B313" s="60">
        <v>1379</v>
      </c>
      <c r="C313" s="58" t="s">
        <v>1816</v>
      </c>
      <c r="D313" s="56" t="s">
        <v>1735</v>
      </c>
      <c r="E313" s="58" t="s">
        <v>1080</v>
      </c>
      <c r="F313" s="58" t="s">
        <v>1111</v>
      </c>
      <c r="G313" s="56" t="s">
        <v>1188</v>
      </c>
      <c r="H313" s="58" t="s">
        <v>2144</v>
      </c>
      <c r="I313" s="56" t="s">
        <v>1777</v>
      </c>
      <c r="J313" s="56" t="s">
        <v>1100</v>
      </c>
      <c r="K313" s="73">
        <v>90000</v>
      </c>
      <c r="L313" s="62">
        <f t="shared" si="10"/>
        <v>90000</v>
      </c>
      <c r="M313" s="58"/>
      <c r="N313" s="58"/>
      <c r="O313" s="58"/>
      <c r="P313" s="58"/>
      <c r="Q313" s="58"/>
      <c r="R313" s="58"/>
      <c r="S313" s="58"/>
      <c r="T313" s="58"/>
      <c r="U313" s="56" t="s">
        <v>1101</v>
      </c>
      <c r="V313" s="56"/>
      <c r="W313" s="63">
        <v>1</v>
      </c>
      <c r="X313" s="67"/>
      <c r="Y313" s="104" t="s">
        <v>1102</v>
      </c>
    </row>
    <row r="314" spans="1:25" ht="12" customHeight="1" x14ac:dyDescent="0.3">
      <c r="A314" s="56">
        <v>312</v>
      </c>
      <c r="B314" s="60">
        <v>1380</v>
      </c>
      <c r="C314" s="58" t="s">
        <v>1816</v>
      </c>
      <c r="D314" s="56" t="s">
        <v>1735</v>
      </c>
      <c r="E314" s="58" t="s">
        <v>1080</v>
      </c>
      <c r="F314" s="58" t="s">
        <v>1111</v>
      </c>
      <c r="G314" s="56" t="s">
        <v>1204</v>
      </c>
      <c r="H314" s="58" t="s">
        <v>2144</v>
      </c>
      <c r="I314" s="58" t="s">
        <v>1202</v>
      </c>
      <c r="J314" s="56" t="s">
        <v>1100</v>
      </c>
      <c r="K314" s="73">
        <v>93000</v>
      </c>
      <c r="L314" s="62">
        <f t="shared" si="10"/>
        <v>93000</v>
      </c>
      <c r="M314" s="58"/>
      <c r="N314" s="58"/>
      <c r="O314" s="58"/>
      <c r="P314" s="58"/>
      <c r="Q314" s="58"/>
      <c r="R314" s="58"/>
      <c r="S314" s="58"/>
      <c r="T314" s="58"/>
      <c r="U314" s="56" t="s">
        <v>1101</v>
      </c>
      <c r="V314" s="56"/>
      <c r="W314" s="63">
        <v>1</v>
      </c>
      <c r="X314" s="67"/>
      <c r="Y314" s="104" t="s">
        <v>1102</v>
      </c>
    </row>
    <row r="315" spans="1:25" ht="12" customHeight="1" x14ac:dyDescent="0.3">
      <c r="A315" s="56">
        <v>313</v>
      </c>
      <c r="B315" s="60">
        <v>1381</v>
      </c>
      <c r="C315" s="58" t="s">
        <v>1816</v>
      </c>
      <c r="D315" s="56" t="s">
        <v>2142</v>
      </c>
      <c r="E315" s="56" t="s">
        <v>1422</v>
      </c>
      <c r="F315" s="56" t="s">
        <v>1263</v>
      </c>
      <c r="G315" s="56" t="s">
        <v>1264</v>
      </c>
      <c r="H315" s="56" t="s">
        <v>2144</v>
      </c>
      <c r="I315" s="56" t="s">
        <v>2101</v>
      </c>
      <c r="J315" s="56" t="s">
        <v>1261</v>
      </c>
      <c r="K315" s="66">
        <v>97600</v>
      </c>
      <c r="L315" s="62">
        <f t="shared" si="10"/>
        <v>97600</v>
      </c>
      <c r="M315" s="58"/>
      <c r="N315" s="58"/>
      <c r="O315" s="58"/>
      <c r="P315" s="58"/>
      <c r="Q315" s="58"/>
      <c r="R315" s="58"/>
      <c r="S315" s="58"/>
      <c r="T315" s="58"/>
      <c r="U315" s="56"/>
      <c r="V315" s="56"/>
      <c r="W315" s="63">
        <v>1</v>
      </c>
      <c r="X315" s="67"/>
      <c r="Y315" s="104" t="s">
        <v>1102</v>
      </c>
    </row>
    <row r="316" spans="1:25" ht="12" customHeight="1" x14ac:dyDescent="0.3">
      <c r="A316" s="56">
        <v>314</v>
      </c>
      <c r="B316" s="60">
        <v>1382</v>
      </c>
      <c r="C316" s="58" t="s">
        <v>1816</v>
      </c>
      <c r="D316" s="56" t="s">
        <v>1735</v>
      </c>
      <c r="E316" s="58" t="s">
        <v>1080</v>
      </c>
      <c r="F316" s="58" t="s">
        <v>1143</v>
      </c>
      <c r="G316" s="56" t="s">
        <v>1146</v>
      </c>
      <c r="H316" s="58" t="s">
        <v>2144</v>
      </c>
      <c r="I316" s="56" t="s">
        <v>1751</v>
      </c>
      <c r="J316" s="56" t="s">
        <v>1100</v>
      </c>
      <c r="K316" s="73">
        <v>100000</v>
      </c>
      <c r="L316" s="62">
        <f t="shared" si="10"/>
        <v>100000</v>
      </c>
      <c r="M316" s="58"/>
      <c r="N316" s="58"/>
      <c r="O316" s="58"/>
      <c r="P316" s="58"/>
      <c r="Q316" s="58"/>
      <c r="R316" s="58"/>
      <c r="S316" s="58"/>
      <c r="T316" s="58"/>
      <c r="U316" s="56" t="s">
        <v>1145</v>
      </c>
      <c r="V316" s="56"/>
      <c r="W316" s="63">
        <v>1</v>
      </c>
      <c r="X316" s="67"/>
      <c r="Y316" s="104" t="s">
        <v>1102</v>
      </c>
    </row>
    <row r="317" spans="1:25" ht="12" customHeight="1" x14ac:dyDescent="0.3">
      <c r="A317" s="56">
        <v>315</v>
      </c>
      <c r="B317" s="60">
        <v>1383</v>
      </c>
      <c r="C317" s="58" t="s">
        <v>1816</v>
      </c>
      <c r="D317" s="56" t="s">
        <v>1735</v>
      </c>
      <c r="E317" s="58" t="s">
        <v>1080</v>
      </c>
      <c r="F317" s="58" t="s">
        <v>1111</v>
      </c>
      <c r="G317" s="56" t="s">
        <v>1395</v>
      </c>
      <c r="H317" s="58" t="s">
        <v>2144</v>
      </c>
      <c r="I317" s="56" t="s">
        <v>1777</v>
      </c>
      <c r="J317" s="56" t="s">
        <v>1100</v>
      </c>
      <c r="K317" s="73">
        <v>100000</v>
      </c>
      <c r="L317" s="62">
        <f t="shared" si="10"/>
        <v>100000</v>
      </c>
      <c r="M317" s="58"/>
      <c r="N317" s="58"/>
      <c r="O317" s="58"/>
      <c r="P317" s="58"/>
      <c r="Q317" s="58"/>
      <c r="R317" s="58"/>
      <c r="S317" s="58"/>
      <c r="T317" s="58"/>
      <c r="U317" s="56" t="s">
        <v>1101</v>
      </c>
      <c r="V317" s="56"/>
      <c r="W317" s="63">
        <v>1</v>
      </c>
      <c r="X317" s="67"/>
      <c r="Y317" s="104" t="s">
        <v>1102</v>
      </c>
    </row>
    <row r="318" spans="1:25" ht="12" customHeight="1" x14ac:dyDescent="0.3">
      <c r="A318" s="56">
        <v>316</v>
      </c>
      <c r="B318" s="60">
        <v>1384</v>
      </c>
      <c r="C318" s="58" t="s">
        <v>1816</v>
      </c>
      <c r="D318" s="56" t="s">
        <v>1735</v>
      </c>
      <c r="E318" s="58" t="s">
        <v>1080</v>
      </c>
      <c r="F318" s="58" t="s">
        <v>1140</v>
      </c>
      <c r="G318" s="56" t="s">
        <v>1198</v>
      </c>
      <c r="H318" s="58" t="s">
        <v>2144</v>
      </c>
      <c r="I318" s="58" t="s">
        <v>2101</v>
      </c>
      <c r="J318" s="56" t="s">
        <v>1100</v>
      </c>
      <c r="K318" s="73">
        <v>100000</v>
      </c>
      <c r="L318" s="62">
        <f t="shared" si="10"/>
        <v>100000</v>
      </c>
      <c r="M318" s="58"/>
      <c r="N318" s="58"/>
      <c r="O318" s="58"/>
      <c r="P318" s="58"/>
      <c r="Q318" s="58"/>
      <c r="R318" s="58"/>
      <c r="S318" s="58"/>
      <c r="T318" s="58"/>
      <c r="U318" s="56" t="s">
        <v>1199</v>
      </c>
      <c r="V318" s="56"/>
      <c r="W318" s="63">
        <v>1</v>
      </c>
      <c r="X318" s="67"/>
      <c r="Y318" s="104" t="s">
        <v>1102</v>
      </c>
    </row>
    <row r="319" spans="1:25" ht="12" customHeight="1" x14ac:dyDescent="0.3">
      <c r="A319" s="56">
        <v>317</v>
      </c>
      <c r="B319" s="60">
        <v>1385</v>
      </c>
      <c r="C319" s="58" t="s">
        <v>1816</v>
      </c>
      <c r="D319" s="56" t="s">
        <v>1735</v>
      </c>
      <c r="E319" s="58" t="s">
        <v>1080</v>
      </c>
      <c r="F319" s="58" t="s">
        <v>1210</v>
      </c>
      <c r="G319" s="56" t="s">
        <v>1219</v>
      </c>
      <c r="H319" s="58" t="s">
        <v>2144</v>
      </c>
      <c r="I319" s="56" t="s">
        <v>1795</v>
      </c>
      <c r="J319" s="56" t="s">
        <v>1100</v>
      </c>
      <c r="K319" s="73">
        <v>100000</v>
      </c>
      <c r="L319" s="62">
        <f t="shared" si="10"/>
        <v>100000</v>
      </c>
      <c r="M319" s="58"/>
      <c r="N319" s="58"/>
      <c r="O319" s="58"/>
      <c r="P319" s="58"/>
      <c r="Q319" s="58"/>
      <c r="R319" s="58"/>
      <c r="S319" s="58"/>
      <c r="T319" s="58"/>
      <c r="U319" s="56" t="s">
        <v>1218</v>
      </c>
      <c r="V319" s="56"/>
      <c r="W319" s="63">
        <v>1</v>
      </c>
      <c r="X319" s="67"/>
      <c r="Y319" s="104" t="s">
        <v>1102</v>
      </c>
    </row>
    <row r="320" spans="1:25" ht="12" customHeight="1" x14ac:dyDescent="0.3">
      <c r="A320" s="56">
        <v>318</v>
      </c>
      <c r="B320" s="60">
        <v>1386</v>
      </c>
      <c r="C320" s="58" t="s">
        <v>1816</v>
      </c>
      <c r="D320" s="56" t="s">
        <v>1735</v>
      </c>
      <c r="E320" s="58" t="s">
        <v>1080</v>
      </c>
      <c r="F320" s="58"/>
      <c r="G320" s="56" t="s">
        <v>863</v>
      </c>
      <c r="H320" s="58" t="s">
        <v>2144</v>
      </c>
      <c r="I320" s="58" t="s">
        <v>854</v>
      </c>
      <c r="J320" s="56" t="s">
        <v>1100</v>
      </c>
      <c r="K320" s="73">
        <v>100000</v>
      </c>
      <c r="L320" s="62">
        <f t="shared" si="10"/>
        <v>100000</v>
      </c>
      <c r="M320" s="58"/>
      <c r="N320" s="58"/>
      <c r="O320" s="58"/>
      <c r="P320" s="58"/>
      <c r="Q320" s="58"/>
      <c r="R320" s="58"/>
      <c r="S320" s="58"/>
      <c r="T320" s="58"/>
      <c r="U320" s="56" t="s">
        <v>864</v>
      </c>
      <c r="V320" s="56"/>
      <c r="W320" s="63">
        <v>1</v>
      </c>
      <c r="X320" s="67"/>
      <c r="Y320" s="104" t="s">
        <v>1102</v>
      </c>
    </row>
    <row r="321" spans="1:25" ht="12" customHeight="1" x14ac:dyDescent="0.3">
      <c r="A321" s="56">
        <v>319</v>
      </c>
      <c r="B321" s="60">
        <v>1387</v>
      </c>
      <c r="C321" s="58" t="s">
        <v>1816</v>
      </c>
      <c r="D321" s="56" t="s">
        <v>1735</v>
      </c>
      <c r="E321" s="58" t="s">
        <v>1080</v>
      </c>
      <c r="F321" s="58" t="s">
        <v>1143</v>
      </c>
      <c r="G321" s="56" t="s">
        <v>1065</v>
      </c>
      <c r="H321" s="58" t="s">
        <v>2144</v>
      </c>
      <c r="I321" s="58" t="s">
        <v>854</v>
      </c>
      <c r="J321" s="56" t="s">
        <v>1100</v>
      </c>
      <c r="K321" s="73">
        <v>100000</v>
      </c>
      <c r="L321" s="62">
        <f t="shared" si="10"/>
        <v>100000</v>
      </c>
      <c r="M321" s="58"/>
      <c r="N321" s="58"/>
      <c r="O321" s="58"/>
      <c r="P321" s="58"/>
      <c r="Q321" s="58"/>
      <c r="R321" s="58"/>
      <c r="S321" s="58"/>
      <c r="T321" s="58"/>
      <c r="U321" s="56" t="s">
        <v>1101</v>
      </c>
      <c r="V321" s="56"/>
      <c r="W321" s="63">
        <v>1</v>
      </c>
      <c r="X321" s="67"/>
      <c r="Y321" s="104" t="s">
        <v>1102</v>
      </c>
    </row>
    <row r="322" spans="1:25" ht="12" customHeight="1" x14ac:dyDescent="0.3">
      <c r="A322" s="56">
        <v>320</v>
      </c>
      <c r="B322" s="60">
        <v>1388</v>
      </c>
      <c r="C322" s="56" t="s">
        <v>1515</v>
      </c>
      <c r="D322" s="56" t="s">
        <v>887</v>
      </c>
      <c r="E322" s="56" t="s">
        <v>888</v>
      </c>
      <c r="F322" s="56" t="s">
        <v>892</v>
      </c>
      <c r="G322" s="56" t="s">
        <v>893</v>
      </c>
      <c r="H322" s="56" t="s">
        <v>1830</v>
      </c>
      <c r="I322" s="56" t="s">
        <v>1518</v>
      </c>
      <c r="J322" s="56" t="s">
        <v>1519</v>
      </c>
      <c r="K322" s="83">
        <v>100000</v>
      </c>
      <c r="L322" s="62">
        <f t="shared" si="10"/>
        <v>100000</v>
      </c>
      <c r="M322" s="56"/>
      <c r="N322" s="56"/>
      <c r="O322" s="56" t="s">
        <v>2281</v>
      </c>
      <c r="P322" s="56"/>
      <c r="Q322" s="56"/>
      <c r="R322" s="56"/>
      <c r="S322" s="56"/>
      <c r="T322" s="56"/>
      <c r="U322" s="56"/>
      <c r="V322" s="56"/>
      <c r="W322" s="63">
        <v>1</v>
      </c>
      <c r="X322" s="67"/>
      <c r="Y322" s="104" t="s">
        <v>1102</v>
      </c>
    </row>
    <row r="323" spans="1:25" ht="12" customHeight="1" x14ac:dyDescent="0.3">
      <c r="A323" s="56">
        <v>321</v>
      </c>
      <c r="B323" s="60">
        <v>1389</v>
      </c>
      <c r="C323" s="56" t="s">
        <v>2213</v>
      </c>
      <c r="D323" s="56" t="s">
        <v>830</v>
      </c>
      <c r="E323" s="56" t="s">
        <v>831</v>
      </c>
      <c r="F323" s="56" t="s">
        <v>832</v>
      </c>
      <c r="G323" s="56" t="s">
        <v>673</v>
      </c>
      <c r="H323" s="56" t="s">
        <v>1820</v>
      </c>
      <c r="I323" s="56" t="s">
        <v>2251</v>
      </c>
      <c r="J323" s="56" t="s">
        <v>625</v>
      </c>
      <c r="K323" s="83">
        <v>100000</v>
      </c>
      <c r="L323" s="62">
        <f t="shared" si="10"/>
        <v>100000</v>
      </c>
      <c r="M323" s="56"/>
      <c r="N323" s="56"/>
      <c r="O323" s="56"/>
      <c r="P323" s="56"/>
      <c r="Q323" s="56"/>
      <c r="R323" s="56"/>
      <c r="S323" s="56"/>
      <c r="T323" s="56"/>
      <c r="U323" s="86" t="s">
        <v>834</v>
      </c>
      <c r="V323" s="56"/>
      <c r="W323" s="63">
        <v>1</v>
      </c>
      <c r="X323" s="67"/>
      <c r="Y323" s="104" t="s">
        <v>1102</v>
      </c>
    </row>
    <row r="324" spans="1:25" ht="12" customHeight="1" x14ac:dyDescent="0.3">
      <c r="A324" s="56">
        <v>322</v>
      </c>
      <c r="B324" s="60">
        <v>1390</v>
      </c>
      <c r="C324" s="56" t="s">
        <v>1565</v>
      </c>
      <c r="D324" s="56" t="s">
        <v>208</v>
      </c>
      <c r="E324" s="56" t="s">
        <v>213</v>
      </c>
      <c r="F324" s="56" t="s">
        <v>210</v>
      </c>
      <c r="G324" s="56" t="s">
        <v>222</v>
      </c>
      <c r="H324" s="56" t="s">
        <v>208</v>
      </c>
      <c r="I324" s="56" t="s">
        <v>212</v>
      </c>
      <c r="J324" s="56"/>
      <c r="K324" s="62">
        <v>100000</v>
      </c>
      <c r="L324" s="62">
        <v>100000</v>
      </c>
      <c r="M324" s="56"/>
      <c r="N324" s="56"/>
      <c r="O324" s="56"/>
      <c r="P324" s="56"/>
      <c r="Q324" s="56"/>
      <c r="R324" s="56"/>
      <c r="S324" s="56"/>
      <c r="T324" s="56"/>
      <c r="U324" s="56"/>
      <c r="V324" s="56"/>
      <c r="W324" s="63">
        <v>1</v>
      </c>
      <c r="X324" s="67"/>
      <c r="Y324" s="104" t="s">
        <v>1102</v>
      </c>
    </row>
    <row r="325" spans="1:25" ht="12" customHeight="1" x14ac:dyDescent="0.3">
      <c r="A325" s="56">
        <v>323</v>
      </c>
      <c r="B325" s="60">
        <v>1391</v>
      </c>
      <c r="C325" s="58" t="s">
        <v>1816</v>
      </c>
      <c r="D325" s="56" t="s">
        <v>1735</v>
      </c>
      <c r="E325" s="58" t="s">
        <v>1080</v>
      </c>
      <c r="F325" s="58" t="s">
        <v>1140</v>
      </c>
      <c r="G325" s="56" t="s">
        <v>1194</v>
      </c>
      <c r="H325" s="58" t="s">
        <v>2144</v>
      </c>
      <c r="I325" s="58" t="s">
        <v>2101</v>
      </c>
      <c r="J325" s="56" t="s">
        <v>1100</v>
      </c>
      <c r="K325" s="73">
        <v>101100</v>
      </c>
      <c r="L325" s="62">
        <f t="shared" ref="L325:L338" si="11">K325*W325</f>
        <v>101100</v>
      </c>
      <c r="M325" s="58"/>
      <c r="N325" s="58"/>
      <c r="O325" s="58"/>
      <c r="P325" s="58"/>
      <c r="Q325" s="58"/>
      <c r="R325" s="58"/>
      <c r="S325" s="58"/>
      <c r="T325" s="58"/>
      <c r="U325" s="56" t="s">
        <v>1101</v>
      </c>
      <c r="V325" s="56"/>
      <c r="W325" s="63">
        <v>1</v>
      </c>
      <c r="X325" s="67"/>
      <c r="Y325" s="104" t="s">
        <v>1102</v>
      </c>
    </row>
    <row r="326" spans="1:25" ht="12" customHeight="1" x14ac:dyDescent="0.3">
      <c r="A326" s="56">
        <v>324</v>
      </c>
      <c r="B326" s="60">
        <v>1392</v>
      </c>
      <c r="C326" s="58" t="s">
        <v>1816</v>
      </c>
      <c r="D326" s="56" t="s">
        <v>1735</v>
      </c>
      <c r="E326" s="58" t="s">
        <v>1080</v>
      </c>
      <c r="F326" s="58" t="s">
        <v>1140</v>
      </c>
      <c r="G326" s="56" t="s">
        <v>1197</v>
      </c>
      <c r="H326" s="58" t="s">
        <v>2144</v>
      </c>
      <c r="I326" s="58" t="s">
        <v>2101</v>
      </c>
      <c r="J326" s="56" t="s">
        <v>1100</v>
      </c>
      <c r="K326" s="73">
        <v>101100</v>
      </c>
      <c r="L326" s="62">
        <f t="shared" si="11"/>
        <v>101100</v>
      </c>
      <c r="M326" s="58"/>
      <c r="N326" s="58"/>
      <c r="O326" s="58"/>
      <c r="P326" s="58"/>
      <c r="Q326" s="58"/>
      <c r="R326" s="58"/>
      <c r="S326" s="58"/>
      <c r="T326" s="58"/>
      <c r="U326" s="56" t="s">
        <v>1101</v>
      </c>
      <c r="V326" s="56"/>
      <c r="W326" s="63">
        <v>1</v>
      </c>
      <c r="X326" s="67"/>
      <c r="Y326" s="104" t="s">
        <v>1102</v>
      </c>
    </row>
    <row r="327" spans="1:25" ht="12" customHeight="1" x14ac:dyDescent="0.3">
      <c r="A327" s="56">
        <v>325</v>
      </c>
      <c r="B327" s="60">
        <v>1393</v>
      </c>
      <c r="C327" s="58" t="s">
        <v>1816</v>
      </c>
      <c r="D327" s="56" t="s">
        <v>2149</v>
      </c>
      <c r="E327" s="56"/>
      <c r="F327" s="56" t="s">
        <v>1784</v>
      </c>
      <c r="G327" s="56" t="s">
        <v>1272</v>
      </c>
      <c r="H327" s="56" t="s">
        <v>2144</v>
      </c>
      <c r="I327" s="56" t="s">
        <v>1266</v>
      </c>
      <c r="J327" s="56" t="s">
        <v>1267</v>
      </c>
      <c r="K327" s="66">
        <v>105000</v>
      </c>
      <c r="L327" s="62">
        <f t="shared" si="11"/>
        <v>105000</v>
      </c>
      <c r="M327" s="58"/>
      <c r="N327" s="58"/>
      <c r="O327" s="58"/>
      <c r="P327" s="58"/>
      <c r="Q327" s="58"/>
      <c r="R327" s="58"/>
      <c r="S327" s="58"/>
      <c r="T327" s="58"/>
      <c r="U327" s="56"/>
      <c r="V327" s="56"/>
      <c r="W327" s="63">
        <v>1</v>
      </c>
      <c r="X327" s="67"/>
      <c r="Y327" s="104" t="s">
        <v>1102</v>
      </c>
    </row>
    <row r="328" spans="1:25" ht="12" customHeight="1" x14ac:dyDescent="0.3">
      <c r="A328" s="56">
        <v>326</v>
      </c>
      <c r="B328" s="60">
        <v>1394</v>
      </c>
      <c r="C328" s="58" t="s">
        <v>1816</v>
      </c>
      <c r="D328" s="56" t="s">
        <v>1735</v>
      </c>
      <c r="E328" s="58" t="s">
        <v>1080</v>
      </c>
      <c r="F328" s="58" t="s">
        <v>1111</v>
      </c>
      <c r="G328" s="56" t="s">
        <v>1401</v>
      </c>
      <c r="H328" s="58" t="s">
        <v>2144</v>
      </c>
      <c r="I328" s="56" t="s">
        <v>1777</v>
      </c>
      <c r="J328" s="56" t="s">
        <v>1100</v>
      </c>
      <c r="K328" s="73">
        <v>107500</v>
      </c>
      <c r="L328" s="62">
        <f t="shared" si="11"/>
        <v>107500</v>
      </c>
      <c r="M328" s="58"/>
      <c r="N328" s="58"/>
      <c r="O328" s="58"/>
      <c r="P328" s="58"/>
      <c r="Q328" s="58"/>
      <c r="R328" s="58"/>
      <c r="S328" s="58"/>
      <c r="T328" s="58"/>
      <c r="U328" s="56" t="s">
        <v>1101</v>
      </c>
      <c r="V328" s="56"/>
      <c r="W328" s="63">
        <v>1</v>
      </c>
      <c r="X328" s="67"/>
      <c r="Y328" s="104" t="s">
        <v>1102</v>
      </c>
    </row>
    <row r="329" spans="1:25" ht="12" customHeight="1" x14ac:dyDescent="0.3">
      <c r="A329" s="56">
        <v>327</v>
      </c>
      <c r="B329" s="60">
        <v>1395</v>
      </c>
      <c r="C329" s="58" t="s">
        <v>1816</v>
      </c>
      <c r="D329" s="56" t="s">
        <v>1735</v>
      </c>
      <c r="E329" s="58" t="s">
        <v>1080</v>
      </c>
      <c r="F329" s="58" t="s">
        <v>1111</v>
      </c>
      <c r="G329" s="56" t="s">
        <v>1402</v>
      </c>
      <c r="H329" s="58" t="s">
        <v>2144</v>
      </c>
      <c r="I329" s="56" t="s">
        <v>1777</v>
      </c>
      <c r="J329" s="56" t="s">
        <v>1100</v>
      </c>
      <c r="K329" s="73">
        <v>107500</v>
      </c>
      <c r="L329" s="62">
        <f t="shared" si="11"/>
        <v>107500</v>
      </c>
      <c r="M329" s="58"/>
      <c r="N329" s="58"/>
      <c r="O329" s="58"/>
      <c r="P329" s="58"/>
      <c r="Q329" s="58"/>
      <c r="R329" s="58"/>
      <c r="S329" s="58"/>
      <c r="T329" s="58"/>
      <c r="U329" s="56" t="s">
        <v>1101</v>
      </c>
      <c r="V329" s="56"/>
      <c r="W329" s="63">
        <v>1</v>
      </c>
      <c r="X329" s="67"/>
      <c r="Y329" s="104" t="s">
        <v>1102</v>
      </c>
    </row>
    <row r="330" spans="1:25" ht="12" customHeight="1" x14ac:dyDescent="0.3">
      <c r="A330" s="56">
        <v>328</v>
      </c>
      <c r="B330" s="60">
        <v>1396</v>
      </c>
      <c r="C330" s="58" t="s">
        <v>1816</v>
      </c>
      <c r="D330" s="56" t="s">
        <v>1735</v>
      </c>
      <c r="E330" s="58" t="s">
        <v>1080</v>
      </c>
      <c r="F330" s="58" t="s">
        <v>1143</v>
      </c>
      <c r="G330" s="56" t="s">
        <v>1144</v>
      </c>
      <c r="H330" s="58" t="s">
        <v>2144</v>
      </c>
      <c r="I330" s="56" t="s">
        <v>1751</v>
      </c>
      <c r="J330" s="56" t="s">
        <v>1100</v>
      </c>
      <c r="K330" s="73">
        <v>110000</v>
      </c>
      <c r="L330" s="62">
        <f t="shared" si="11"/>
        <v>110000</v>
      </c>
      <c r="M330" s="58"/>
      <c r="N330" s="58"/>
      <c r="O330" s="58"/>
      <c r="P330" s="58"/>
      <c r="Q330" s="58"/>
      <c r="R330" s="58"/>
      <c r="S330" s="58"/>
      <c r="T330" s="58"/>
      <c r="U330" s="56" t="s">
        <v>1145</v>
      </c>
      <c r="V330" s="56"/>
      <c r="W330" s="63">
        <v>1</v>
      </c>
      <c r="X330" s="67"/>
      <c r="Y330" s="104" t="s">
        <v>1102</v>
      </c>
    </row>
    <row r="331" spans="1:25" ht="12" customHeight="1" x14ac:dyDescent="0.3">
      <c r="A331" s="56">
        <v>329</v>
      </c>
      <c r="B331" s="60">
        <v>1397</v>
      </c>
      <c r="C331" s="58" t="s">
        <v>1816</v>
      </c>
      <c r="D331" s="56" t="s">
        <v>1735</v>
      </c>
      <c r="E331" s="58" t="s">
        <v>1080</v>
      </c>
      <c r="F331" s="58" t="s">
        <v>1170</v>
      </c>
      <c r="G331" s="56" t="s">
        <v>1171</v>
      </c>
      <c r="H331" s="58" t="s">
        <v>2144</v>
      </c>
      <c r="I331" s="58" t="s">
        <v>1407</v>
      </c>
      <c r="J331" s="56" t="s">
        <v>1100</v>
      </c>
      <c r="K331" s="73">
        <v>117000</v>
      </c>
      <c r="L331" s="62">
        <f t="shared" si="11"/>
        <v>117000</v>
      </c>
      <c r="M331" s="58"/>
      <c r="N331" s="58"/>
      <c r="O331" s="58"/>
      <c r="P331" s="58"/>
      <c r="Q331" s="58"/>
      <c r="R331" s="58"/>
      <c r="S331" s="58"/>
      <c r="T331" s="58"/>
      <c r="U331" s="56" t="s">
        <v>1101</v>
      </c>
      <c r="V331" s="56"/>
      <c r="W331" s="63">
        <v>1</v>
      </c>
      <c r="X331" s="67"/>
      <c r="Y331" s="104" t="s">
        <v>1102</v>
      </c>
    </row>
    <row r="332" spans="1:25" ht="12" customHeight="1" x14ac:dyDescent="0.3">
      <c r="A332" s="56">
        <v>330</v>
      </c>
      <c r="B332" s="60">
        <v>1398</v>
      </c>
      <c r="C332" s="58" t="s">
        <v>1816</v>
      </c>
      <c r="D332" s="56" t="s">
        <v>1735</v>
      </c>
      <c r="E332" s="58" t="s">
        <v>1080</v>
      </c>
      <c r="F332" s="58" t="s">
        <v>1111</v>
      </c>
      <c r="G332" s="56" t="s">
        <v>1205</v>
      </c>
      <c r="H332" s="58" t="s">
        <v>2144</v>
      </c>
      <c r="I332" s="58" t="s">
        <v>1202</v>
      </c>
      <c r="J332" s="56" t="s">
        <v>1100</v>
      </c>
      <c r="K332" s="73">
        <v>119000</v>
      </c>
      <c r="L332" s="62">
        <f t="shared" si="11"/>
        <v>119000</v>
      </c>
      <c r="M332" s="58"/>
      <c r="N332" s="58"/>
      <c r="O332" s="58"/>
      <c r="P332" s="58"/>
      <c r="Q332" s="58"/>
      <c r="R332" s="58"/>
      <c r="S332" s="58"/>
      <c r="T332" s="58"/>
      <c r="U332" s="56" t="s">
        <v>1101</v>
      </c>
      <c r="V332" s="56"/>
      <c r="W332" s="63">
        <v>1</v>
      </c>
      <c r="X332" s="67" t="s">
        <v>1152</v>
      </c>
      <c r="Y332" s="104" t="s">
        <v>1102</v>
      </c>
    </row>
    <row r="333" spans="1:25" ht="12" customHeight="1" x14ac:dyDescent="0.3">
      <c r="A333" s="56">
        <v>331</v>
      </c>
      <c r="B333" s="60">
        <v>1399</v>
      </c>
      <c r="C333" s="58" t="s">
        <v>1816</v>
      </c>
      <c r="D333" s="56" t="s">
        <v>1735</v>
      </c>
      <c r="E333" s="58" t="s">
        <v>1080</v>
      </c>
      <c r="F333" s="58" t="s">
        <v>1111</v>
      </c>
      <c r="G333" s="56" t="s">
        <v>1206</v>
      </c>
      <c r="H333" s="58" t="s">
        <v>2144</v>
      </c>
      <c r="I333" s="58" t="s">
        <v>1202</v>
      </c>
      <c r="J333" s="56" t="s">
        <v>1100</v>
      </c>
      <c r="K333" s="73">
        <v>119000</v>
      </c>
      <c r="L333" s="62">
        <f t="shared" si="11"/>
        <v>119000</v>
      </c>
      <c r="M333" s="58"/>
      <c r="N333" s="58"/>
      <c r="O333" s="58"/>
      <c r="P333" s="58"/>
      <c r="Q333" s="58"/>
      <c r="R333" s="58"/>
      <c r="S333" s="58"/>
      <c r="T333" s="58"/>
      <c r="U333" s="56" t="s">
        <v>1101</v>
      </c>
      <c r="V333" s="56"/>
      <c r="W333" s="63">
        <v>1</v>
      </c>
      <c r="X333" s="67" t="s">
        <v>1152</v>
      </c>
      <c r="Y333" s="104" t="s">
        <v>1102</v>
      </c>
    </row>
    <row r="334" spans="1:25" ht="12" customHeight="1" x14ac:dyDescent="0.3">
      <c r="A334" s="56">
        <v>332</v>
      </c>
      <c r="B334" s="60">
        <v>1400</v>
      </c>
      <c r="C334" s="58" t="s">
        <v>1816</v>
      </c>
      <c r="D334" s="56" t="s">
        <v>1735</v>
      </c>
      <c r="E334" s="58" t="s">
        <v>1080</v>
      </c>
      <c r="F334" s="58" t="s">
        <v>1135</v>
      </c>
      <c r="G334" s="56" t="s">
        <v>1162</v>
      </c>
      <c r="H334" s="58" t="s">
        <v>2144</v>
      </c>
      <c r="I334" s="58" t="s">
        <v>2108</v>
      </c>
      <c r="J334" s="56" t="s">
        <v>1100</v>
      </c>
      <c r="K334" s="73">
        <v>120000</v>
      </c>
      <c r="L334" s="62">
        <f t="shared" si="11"/>
        <v>120000</v>
      </c>
      <c r="M334" s="58"/>
      <c r="N334" s="58"/>
      <c r="O334" s="58"/>
      <c r="P334" s="58"/>
      <c r="Q334" s="58"/>
      <c r="R334" s="58"/>
      <c r="S334" s="58"/>
      <c r="T334" s="58"/>
      <c r="U334" s="56" t="s">
        <v>1101</v>
      </c>
      <c r="V334" s="56"/>
      <c r="W334" s="63">
        <v>1</v>
      </c>
      <c r="X334" s="67" t="s">
        <v>1152</v>
      </c>
      <c r="Y334" s="104" t="s">
        <v>1102</v>
      </c>
    </row>
    <row r="335" spans="1:25" ht="12" customHeight="1" x14ac:dyDescent="0.3">
      <c r="A335" s="56">
        <v>333</v>
      </c>
      <c r="B335" s="60">
        <v>1401</v>
      </c>
      <c r="C335" s="58" t="s">
        <v>1816</v>
      </c>
      <c r="D335" s="56" t="s">
        <v>1735</v>
      </c>
      <c r="E335" s="58" t="s">
        <v>1080</v>
      </c>
      <c r="F335" s="58" t="s">
        <v>1111</v>
      </c>
      <c r="G335" s="56" t="s">
        <v>1394</v>
      </c>
      <c r="H335" s="58" t="s">
        <v>2144</v>
      </c>
      <c r="I335" s="56" t="s">
        <v>1777</v>
      </c>
      <c r="J335" s="56" t="s">
        <v>1100</v>
      </c>
      <c r="K335" s="73">
        <v>120000</v>
      </c>
      <c r="L335" s="62">
        <f t="shared" si="11"/>
        <v>120000</v>
      </c>
      <c r="M335" s="58"/>
      <c r="N335" s="58"/>
      <c r="O335" s="58"/>
      <c r="P335" s="58"/>
      <c r="Q335" s="58"/>
      <c r="R335" s="58"/>
      <c r="S335" s="58"/>
      <c r="T335" s="58"/>
      <c r="U335" s="56" t="s">
        <v>1101</v>
      </c>
      <c r="V335" s="56"/>
      <c r="W335" s="63">
        <v>1</v>
      </c>
      <c r="X335" s="67" t="s">
        <v>1152</v>
      </c>
      <c r="Y335" s="104" t="s">
        <v>1102</v>
      </c>
    </row>
    <row r="336" spans="1:25" ht="12" customHeight="1" x14ac:dyDescent="0.3">
      <c r="A336" s="56">
        <v>334</v>
      </c>
      <c r="B336" s="60">
        <v>1402</v>
      </c>
      <c r="C336" s="58" t="s">
        <v>1816</v>
      </c>
      <c r="D336" s="56" t="s">
        <v>1735</v>
      </c>
      <c r="E336" s="58" t="s">
        <v>1080</v>
      </c>
      <c r="F336" s="58" t="s">
        <v>1140</v>
      </c>
      <c r="G336" s="56" t="s">
        <v>1200</v>
      </c>
      <c r="H336" s="58" t="s">
        <v>2144</v>
      </c>
      <c r="I336" s="58" t="s">
        <v>2101</v>
      </c>
      <c r="J336" s="56" t="s">
        <v>1100</v>
      </c>
      <c r="K336" s="73">
        <v>120000</v>
      </c>
      <c r="L336" s="62">
        <f t="shared" si="11"/>
        <v>120000</v>
      </c>
      <c r="M336" s="58"/>
      <c r="N336" s="58"/>
      <c r="O336" s="58"/>
      <c r="P336" s="58"/>
      <c r="Q336" s="58"/>
      <c r="R336" s="58"/>
      <c r="S336" s="58"/>
      <c r="T336" s="58"/>
      <c r="U336" s="56" t="s">
        <v>1199</v>
      </c>
      <c r="V336" s="56"/>
      <c r="W336" s="63">
        <v>1</v>
      </c>
      <c r="X336" s="67" t="s">
        <v>1152</v>
      </c>
      <c r="Y336" s="104" t="s">
        <v>1102</v>
      </c>
    </row>
    <row r="337" spans="1:25" ht="12" customHeight="1" x14ac:dyDescent="0.3">
      <c r="A337" s="56">
        <v>335</v>
      </c>
      <c r="B337" s="60">
        <v>1403</v>
      </c>
      <c r="C337" s="58" t="s">
        <v>1816</v>
      </c>
      <c r="D337" s="56" t="s">
        <v>1735</v>
      </c>
      <c r="E337" s="58" t="s">
        <v>1080</v>
      </c>
      <c r="F337" s="58" t="s">
        <v>1210</v>
      </c>
      <c r="G337" s="56" t="s">
        <v>1217</v>
      </c>
      <c r="H337" s="58" t="s">
        <v>2144</v>
      </c>
      <c r="I337" s="56" t="s">
        <v>1795</v>
      </c>
      <c r="J337" s="56" t="s">
        <v>1100</v>
      </c>
      <c r="K337" s="73">
        <v>120000</v>
      </c>
      <c r="L337" s="62">
        <f t="shared" si="11"/>
        <v>120000</v>
      </c>
      <c r="M337" s="58"/>
      <c r="N337" s="58"/>
      <c r="O337" s="58"/>
      <c r="P337" s="58"/>
      <c r="Q337" s="58"/>
      <c r="R337" s="58"/>
      <c r="S337" s="58"/>
      <c r="T337" s="58"/>
      <c r="U337" s="56" t="s">
        <v>1218</v>
      </c>
      <c r="V337" s="56"/>
      <c r="W337" s="63">
        <v>1</v>
      </c>
      <c r="X337" s="67" t="s">
        <v>1152</v>
      </c>
      <c r="Y337" s="104" t="s">
        <v>1102</v>
      </c>
    </row>
    <row r="338" spans="1:25" ht="12" customHeight="1" x14ac:dyDescent="0.3">
      <c r="A338" s="56">
        <v>336</v>
      </c>
      <c r="B338" s="60">
        <v>1404</v>
      </c>
      <c r="C338" s="56" t="s">
        <v>2213</v>
      </c>
      <c r="D338" s="56" t="s">
        <v>706</v>
      </c>
      <c r="E338" s="56" t="s">
        <v>720</v>
      </c>
      <c r="F338" s="56" t="s">
        <v>721</v>
      </c>
      <c r="G338" s="56" t="s">
        <v>722</v>
      </c>
      <c r="H338" s="56" t="s">
        <v>1854</v>
      </c>
      <c r="I338" s="56" t="s">
        <v>2251</v>
      </c>
      <c r="J338" s="56" t="s">
        <v>625</v>
      </c>
      <c r="K338" s="83">
        <v>120000</v>
      </c>
      <c r="L338" s="62">
        <f t="shared" si="11"/>
        <v>120000</v>
      </c>
      <c r="M338" s="56"/>
      <c r="N338" s="56"/>
      <c r="O338" s="56"/>
      <c r="P338" s="56"/>
      <c r="Q338" s="56"/>
      <c r="R338" s="56"/>
      <c r="S338" s="56" t="s">
        <v>723</v>
      </c>
      <c r="T338" s="56"/>
      <c r="U338" s="86" t="s">
        <v>259</v>
      </c>
      <c r="V338" s="56"/>
      <c r="W338" s="63">
        <v>1</v>
      </c>
      <c r="X338" s="67" t="s">
        <v>1152</v>
      </c>
      <c r="Y338" s="104" t="s">
        <v>1102</v>
      </c>
    </row>
    <row r="339" spans="1:25" ht="12" customHeight="1" x14ac:dyDescent="0.3">
      <c r="A339" s="56">
        <v>337</v>
      </c>
      <c r="B339" s="60">
        <v>1405</v>
      </c>
      <c r="C339" s="56" t="s">
        <v>1565</v>
      </c>
      <c r="D339" s="56" t="s">
        <v>208</v>
      </c>
      <c r="E339" s="56" t="s">
        <v>213</v>
      </c>
      <c r="F339" s="56" t="s">
        <v>210</v>
      </c>
      <c r="G339" s="56" t="s">
        <v>217</v>
      </c>
      <c r="H339" s="56" t="s">
        <v>208</v>
      </c>
      <c r="I339" s="56" t="s">
        <v>212</v>
      </c>
      <c r="J339" s="56"/>
      <c r="K339" s="62">
        <v>120000</v>
      </c>
      <c r="L339" s="62">
        <v>120000</v>
      </c>
      <c r="M339" s="56"/>
      <c r="N339" s="56"/>
      <c r="O339" s="56"/>
      <c r="P339" s="56"/>
      <c r="Q339" s="56"/>
      <c r="R339" s="56"/>
      <c r="S339" s="56"/>
      <c r="T339" s="56"/>
      <c r="U339" s="56"/>
      <c r="V339" s="56"/>
      <c r="W339" s="63">
        <v>1</v>
      </c>
      <c r="X339" s="67" t="s">
        <v>1152</v>
      </c>
      <c r="Y339" s="104" t="s">
        <v>1102</v>
      </c>
    </row>
    <row r="340" spans="1:25" ht="12" customHeight="1" x14ac:dyDescent="0.3">
      <c r="A340" s="56">
        <v>338</v>
      </c>
      <c r="B340" s="60">
        <v>1406</v>
      </c>
      <c r="C340" s="58" t="s">
        <v>1816</v>
      </c>
      <c r="D340" s="56" t="s">
        <v>1735</v>
      </c>
      <c r="E340" s="58" t="s">
        <v>1080</v>
      </c>
      <c r="F340" s="58" t="s">
        <v>1111</v>
      </c>
      <c r="G340" s="56" t="s">
        <v>1203</v>
      </c>
      <c r="H340" s="58" t="s">
        <v>2144</v>
      </c>
      <c r="I340" s="58" t="s">
        <v>1202</v>
      </c>
      <c r="J340" s="56" t="s">
        <v>1100</v>
      </c>
      <c r="K340" s="73">
        <v>125000</v>
      </c>
      <c r="L340" s="62">
        <f t="shared" ref="L340:L358" si="12">K340*W340</f>
        <v>125000</v>
      </c>
      <c r="M340" s="58"/>
      <c r="N340" s="58"/>
      <c r="O340" s="58"/>
      <c r="P340" s="58"/>
      <c r="Q340" s="58"/>
      <c r="R340" s="58"/>
      <c r="S340" s="58"/>
      <c r="T340" s="58"/>
      <c r="U340" s="56" t="s">
        <v>1101</v>
      </c>
      <c r="V340" s="56"/>
      <c r="W340" s="63">
        <v>1</v>
      </c>
      <c r="X340" s="67" t="s">
        <v>1152</v>
      </c>
      <c r="Y340" s="104" t="s">
        <v>1102</v>
      </c>
    </row>
    <row r="341" spans="1:25" ht="12" customHeight="1" x14ac:dyDescent="0.3">
      <c r="A341" s="56">
        <v>339</v>
      </c>
      <c r="B341" s="60">
        <v>1407</v>
      </c>
      <c r="C341" s="58" t="s">
        <v>1816</v>
      </c>
      <c r="D341" s="56" t="s">
        <v>1735</v>
      </c>
      <c r="E341" s="58" t="s">
        <v>1080</v>
      </c>
      <c r="F341" s="58" t="s">
        <v>1111</v>
      </c>
      <c r="G341" s="56" t="s">
        <v>1207</v>
      </c>
      <c r="H341" s="58" t="s">
        <v>2144</v>
      </c>
      <c r="I341" s="58" t="s">
        <v>1202</v>
      </c>
      <c r="J341" s="56" t="s">
        <v>1100</v>
      </c>
      <c r="K341" s="73">
        <v>125000</v>
      </c>
      <c r="L341" s="62">
        <f t="shared" si="12"/>
        <v>125000</v>
      </c>
      <c r="M341" s="58"/>
      <c r="N341" s="58"/>
      <c r="O341" s="58"/>
      <c r="P341" s="58"/>
      <c r="Q341" s="58"/>
      <c r="R341" s="58"/>
      <c r="S341" s="58"/>
      <c r="T341" s="58"/>
      <c r="U341" s="56" t="s">
        <v>1101</v>
      </c>
      <c r="V341" s="56"/>
      <c r="W341" s="63">
        <v>1</v>
      </c>
      <c r="X341" s="67" t="s">
        <v>1152</v>
      </c>
      <c r="Y341" s="104" t="s">
        <v>1102</v>
      </c>
    </row>
    <row r="342" spans="1:25" ht="12" customHeight="1" x14ac:dyDescent="0.3">
      <c r="A342" s="56">
        <v>340</v>
      </c>
      <c r="B342" s="60">
        <v>1408</v>
      </c>
      <c r="C342" s="58" t="s">
        <v>1816</v>
      </c>
      <c r="D342" s="56" t="s">
        <v>1735</v>
      </c>
      <c r="E342" s="58" t="s">
        <v>1080</v>
      </c>
      <c r="F342" s="58" t="s">
        <v>1210</v>
      </c>
      <c r="G342" s="56" t="s">
        <v>1215</v>
      </c>
      <c r="H342" s="58" t="s">
        <v>2144</v>
      </c>
      <c r="I342" s="56" t="s">
        <v>1795</v>
      </c>
      <c r="J342" s="56" t="s">
        <v>1100</v>
      </c>
      <c r="K342" s="73">
        <v>125000</v>
      </c>
      <c r="L342" s="62">
        <f t="shared" si="12"/>
        <v>125000</v>
      </c>
      <c r="M342" s="58"/>
      <c r="N342" s="58"/>
      <c r="O342" s="58"/>
      <c r="P342" s="58"/>
      <c r="Q342" s="58"/>
      <c r="R342" s="58"/>
      <c r="S342" s="58"/>
      <c r="T342" s="58"/>
      <c r="U342" s="56" t="s">
        <v>1212</v>
      </c>
      <c r="V342" s="56"/>
      <c r="W342" s="63">
        <v>1</v>
      </c>
      <c r="X342" s="67" t="s">
        <v>1152</v>
      </c>
      <c r="Y342" s="104" t="s">
        <v>1102</v>
      </c>
    </row>
    <row r="343" spans="1:25" ht="12" customHeight="1" x14ac:dyDescent="0.3">
      <c r="A343" s="56">
        <v>341</v>
      </c>
      <c r="B343" s="60">
        <v>1409</v>
      </c>
      <c r="C343" s="58" t="s">
        <v>1816</v>
      </c>
      <c r="D343" s="56" t="s">
        <v>1735</v>
      </c>
      <c r="E343" s="58" t="s">
        <v>1080</v>
      </c>
      <c r="F343" s="58" t="s">
        <v>1210</v>
      </c>
      <c r="G343" s="56" t="s">
        <v>1216</v>
      </c>
      <c r="H343" s="58" t="s">
        <v>2144</v>
      </c>
      <c r="I343" s="56" t="s">
        <v>1795</v>
      </c>
      <c r="J343" s="56" t="s">
        <v>1100</v>
      </c>
      <c r="K343" s="73">
        <v>125000</v>
      </c>
      <c r="L343" s="62">
        <f t="shared" si="12"/>
        <v>125000</v>
      </c>
      <c r="M343" s="58"/>
      <c r="N343" s="58"/>
      <c r="O343" s="58"/>
      <c r="P343" s="58"/>
      <c r="Q343" s="58"/>
      <c r="R343" s="58"/>
      <c r="S343" s="58"/>
      <c r="T343" s="58"/>
      <c r="U343" s="56" t="s">
        <v>1212</v>
      </c>
      <c r="V343" s="56"/>
      <c r="W343" s="63">
        <v>1</v>
      </c>
      <c r="X343" s="67"/>
      <c r="Y343" s="104" t="s">
        <v>1102</v>
      </c>
    </row>
    <row r="344" spans="1:25" ht="12" customHeight="1" x14ac:dyDescent="0.3">
      <c r="A344" s="56">
        <v>342</v>
      </c>
      <c r="B344" s="60">
        <v>1410</v>
      </c>
      <c r="C344" s="56" t="s">
        <v>1582</v>
      </c>
      <c r="D344" s="56" t="s">
        <v>1596</v>
      </c>
      <c r="E344" s="56" t="s">
        <v>1233</v>
      </c>
      <c r="F344" s="56" t="s">
        <v>1233</v>
      </c>
      <c r="G344" s="56" t="s">
        <v>1234</v>
      </c>
      <c r="H344" s="56" t="s">
        <v>1830</v>
      </c>
      <c r="I344" s="56" t="s">
        <v>2294</v>
      </c>
      <c r="J344" s="56" t="s">
        <v>2004</v>
      </c>
      <c r="K344" s="62">
        <v>140000</v>
      </c>
      <c r="L344" s="62">
        <f t="shared" si="12"/>
        <v>140000</v>
      </c>
      <c r="M344" s="56"/>
      <c r="N344" s="56"/>
      <c r="O344" s="56"/>
      <c r="P344" s="56"/>
      <c r="Q344" s="56"/>
      <c r="R344" s="56"/>
      <c r="S344" s="56"/>
      <c r="T344" s="56"/>
      <c r="U344" s="115"/>
      <c r="V344" s="56"/>
      <c r="W344" s="63">
        <v>1</v>
      </c>
      <c r="X344" s="67"/>
      <c r="Y344" s="104" t="s">
        <v>1102</v>
      </c>
    </row>
    <row r="345" spans="1:25" ht="12" customHeight="1" x14ac:dyDescent="0.3">
      <c r="A345" s="56">
        <v>343</v>
      </c>
      <c r="B345" s="60">
        <v>1411</v>
      </c>
      <c r="C345" s="58" t="s">
        <v>1816</v>
      </c>
      <c r="D345" s="56" t="s">
        <v>1735</v>
      </c>
      <c r="E345" s="58" t="s">
        <v>1080</v>
      </c>
      <c r="F345" s="58" t="s">
        <v>1210</v>
      </c>
      <c r="G345" s="56" t="s">
        <v>1213</v>
      </c>
      <c r="H345" s="58" t="s">
        <v>2144</v>
      </c>
      <c r="I345" s="56" t="s">
        <v>1795</v>
      </c>
      <c r="J345" s="56" t="s">
        <v>1100</v>
      </c>
      <c r="K345" s="73">
        <v>145000</v>
      </c>
      <c r="L345" s="62">
        <f t="shared" si="12"/>
        <v>145000</v>
      </c>
      <c r="M345" s="58"/>
      <c r="N345" s="58"/>
      <c r="O345" s="58"/>
      <c r="P345" s="58"/>
      <c r="Q345" s="58"/>
      <c r="R345" s="58"/>
      <c r="S345" s="58"/>
      <c r="T345" s="58"/>
      <c r="U345" s="56" t="s">
        <v>1212</v>
      </c>
      <c r="V345" s="56"/>
      <c r="W345" s="63">
        <v>1</v>
      </c>
      <c r="X345" s="67"/>
      <c r="Y345" s="104" t="s">
        <v>1102</v>
      </c>
    </row>
    <row r="346" spans="1:25" ht="12" customHeight="1" x14ac:dyDescent="0.3">
      <c r="A346" s="56">
        <v>344</v>
      </c>
      <c r="B346" s="60">
        <v>1412</v>
      </c>
      <c r="C346" s="58" t="s">
        <v>1816</v>
      </c>
      <c r="D346" s="56" t="s">
        <v>1735</v>
      </c>
      <c r="E346" s="58" t="s">
        <v>1080</v>
      </c>
      <c r="F346" s="58" t="s">
        <v>1210</v>
      </c>
      <c r="G346" s="56" t="s">
        <v>1214</v>
      </c>
      <c r="H346" s="58" t="s">
        <v>2144</v>
      </c>
      <c r="I346" s="56" t="s">
        <v>1795</v>
      </c>
      <c r="J346" s="56" t="s">
        <v>1100</v>
      </c>
      <c r="K346" s="73">
        <v>145000</v>
      </c>
      <c r="L346" s="62">
        <f t="shared" si="12"/>
        <v>145000</v>
      </c>
      <c r="M346" s="58"/>
      <c r="N346" s="58"/>
      <c r="O346" s="58"/>
      <c r="P346" s="58"/>
      <c r="Q346" s="58"/>
      <c r="R346" s="58"/>
      <c r="S346" s="58"/>
      <c r="T346" s="58"/>
      <c r="U346" s="56" t="s">
        <v>1212</v>
      </c>
      <c r="V346" s="56"/>
      <c r="W346" s="63">
        <v>1</v>
      </c>
      <c r="X346" s="67"/>
      <c r="Y346" s="104" t="s">
        <v>1102</v>
      </c>
    </row>
    <row r="347" spans="1:25" ht="12" customHeight="1" x14ac:dyDescent="0.3">
      <c r="A347" s="56">
        <v>345</v>
      </c>
      <c r="B347" s="60">
        <v>1413</v>
      </c>
      <c r="C347" s="58" t="s">
        <v>1816</v>
      </c>
      <c r="D347" s="56" t="s">
        <v>1735</v>
      </c>
      <c r="E347" s="58" t="s">
        <v>1080</v>
      </c>
      <c r="F347" s="58" t="s">
        <v>1210</v>
      </c>
      <c r="G347" s="56" t="s">
        <v>1220</v>
      </c>
      <c r="H347" s="58" t="s">
        <v>2144</v>
      </c>
      <c r="I347" s="56" t="s">
        <v>1795</v>
      </c>
      <c r="J347" s="56" t="s">
        <v>1100</v>
      </c>
      <c r="K347" s="73">
        <v>145000</v>
      </c>
      <c r="L347" s="62">
        <f t="shared" si="12"/>
        <v>145000</v>
      </c>
      <c r="M347" s="58"/>
      <c r="N347" s="58"/>
      <c r="O347" s="58"/>
      <c r="P347" s="58"/>
      <c r="Q347" s="58"/>
      <c r="R347" s="58"/>
      <c r="S347" s="58"/>
      <c r="T347" s="58"/>
      <c r="U347" s="56" t="s">
        <v>1212</v>
      </c>
      <c r="V347" s="56"/>
      <c r="W347" s="63">
        <v>1</v>
      </c>
      <c r="X347" s="67"/>
      <c r="Y347" s="104" t="s">
        <v>1102</v>
      </c>
    </row>
    <row r="348" spans="1:25" ht="12" customHeight="1" x14ac:dyDescent="0.3">
      <c r="A348" s="56">
        <v>346</v>
      </c>
      <c r="B348" s="60">
        <v>1414</v>
      </c>
      <c r="C348" s="58" t="s">
        <v>1816</v>
      </c>
      <c r="D348" s="56" t="s">
        <v>1735</v>
      </c>
      <c r="E348" s="58" t="s">
        <v>1080</v>
      </c>
      <c r="F348" s="58" t="s">
        <v>1210</v>
      </c>
      <c r="G348" s="56" t="s">
        <v>1221</v>
      </c>
      <c r="H348" s="58" t="s">
        <v>2144</v>
      </c>
      <c r="I348" s="56" t="s">
        <v>1795</v>
      </c>
      <c r="J348" s="56" t="s">
        <v>1100</v>
      </c>
      <c r="K348" s="73">
        <v>145000</v>
      </c>
      <c r="L348" s="62">
        <f t="shared" si="12"/>
        <v>145000</v>
      </c>
      <c r="M348" s="58"/>
      <c r="N348" s="58"/>
      <c r="O348" s="58"/>
      <c r="P348" s="58"/>
      <c r="Q348" s="58"/>
      <c r="R348" s="58"/>
      <c r="S348" s="58"/>
      <c r="T348" s="58"/>
      <c r="U348" s="56" t="s">
        <v>1212</v>
      </c>
      <c r="V348" s="56"/>
      <c r="W348" s="63">
        <v>1</v>
      </c>
      <c r="X348" s="67"/>
      <c r="Y348" s="104" t="s">
        <v>1102</v>
      </c>
    </row>
    <row r="349" spans="1:25" ht="12" customHeight="1" x14ac:dyDescent="0.3">
      <c r="A349" s="56">
        <v>347</v>
      </c>
      <c r="B349" s="60">
        <v>1415</v>
      </c>
      <c r="C349" s="58" t="s">
        <v>1816</v>
      </c>
      <c r="D349" s="56" t="s">
        <v>1735</v>
      </c>
      <c r="E349" s="58" t="s">
        <v>1080</v>
      </c>
      <c r="F349" s="58" t="s">
        <v>1210</v>
      </c>
      <c r="G349" s="56" t="s">
        <v>1222</v>
      </c>
      <c r="H349" s="58" t="s">
        <v>2144</v>
      </c>
      <c r="I349" s="56" t="s">
        <v>1795</v>
      </c>
      <c r="J349" s="56" t="s">
        <v>1100</v>
      </c>
      <c r="K349" s="73">
        <v>145000</v>
      </c>
      <c r="L349" s="62">
        <f t="shared" si="12"/>
        <v>145000</v>
      </c>
      <c r="M349" s="58"/>
      <c r="N349" s="58"/>
      <c r="O349" s="58"/>
      <c r="P349" s="58"/>
      <c r="Q349" s="58"/>
      <c r="R349" s="58"/>
      <c r="S349" s="58"/>
      <c r="T349" s="58"/>
      <c r="U349" s="56" t="s">
        <v>1212</v>
      </c>
      <c r="V349" s="56"/>
      <c r="W349" s="63">
        <v>1</v>
      </c>
      <c r="X349" s="67"/>
      <c r="Y349" s="104" t="s">
        <v>1102</v>
      </c>
    </row>
    <row r="350" spans="1:25" ht="12" customHeight="1" x14ac:dyDescent="0.3">
      <c r="A350" s="56">
        <v>348</v>
      </c>
      <c r="B350" s="60">
        <v>1416</v>
      </c>
      <c r="C350" s="58" t="s">
        <v>1816</v>
      </c>
      <c r="D350" s="56" t="s">
        <v>1735</v>
      </c>
      <c r="E350" s="58" t="s">
        <v>1080</v>
      </c>
      <c r="F350" s="58" t="s">
        <v>1210</v>
      </c>
      <c r="G350" s="56" t="s">
        <v>1223</v>
      </c>
      <c r="H350" s="58" t="s">
        <v>2144</v>
      </c>
      <c r="I350" s="56" t="s">
        <v>1795</v>
      </c>
      <c r="J350" s="56" t="s">
        <v>1100</v>
      </c>
      <c r="K350" s="73">
        <v>145000</v>
      </c>
      <c r="L350" s="62">
        <f t="shared" si="12"/>
        <v>145000</v>
      </c>
      <c r="M350" s="58"/>
      <c r="N350" s="58"/>
      <c r="O350" s="58"/>
      <c r="P350" s="58"/>
      <c r="Q350" s="58"/>
      <c r="R350" s="58"/>
      <c r="S350" s="58"/>
      <c r="T350" s="58"/>
      <c r="U350" s="56" t="s">
        <v>1212</v>
      </c>
      <c r="V350" s="56"/>
      <c r="W350" s="63">
        <v>1</v>
      </c>
      <c r="X350" s="67"/>
      <c r="Y350" s="104" t="s">
        <v>1102</v>
      </c>
    </row>
    <row r="351" spans="1:25" ht="12" customHeight="1" x14ac:dyDescent="0.3">
      <c r="A351" s="56">
        <v>349</v>
      </c>
      <c r="B351" s="60">
        <v>1417</v>
      </c>
      <c r="C351" s="56" t="s">
        <v>1515</v>
      </c>
      <c r="D351" s="56" t="s">
        <v>1516</v>
      </c>
      <c r="E351" s="56" t="s">
        <v>1381</v>
      </c>
      <c r="F351" s="56" t="s">
        <v>1382</v>
      </c>
      <c r="G351" s="56" t="s">
        <v>1383</v>
      </c>
      <c r="H351" s="56" t="s">
        <v>1043</v>
      </c>
      <c r="I351" s="56" t="s">
        <v>1518</v>
      </c>
      <c r="J351" s="56" t="s">
        <v>1519</v>
      </c>
      <c r="K351" s="83">
        <v>150000</v>
      </c>
      <c r="L351" s="62">
        <f t="shared" si="12"/>
        <v>150000</v>
      </c>
      <c r="M351" s="56"/>
      <c r="N351" s="56"/>
      <c r="O351" s="56"/>
      <c r="P351" s="56"/>
      <c r="Q351" s="56"/>
      <c r="R351" s="56"/>
      <c r="S351" s="56"/>
      <c r="T351" s="56"/>
      <c r="U351" s="56"/>
      <c r="V351" s="56"/>
      <c r="W351" s="63">
        <v>1</v>
      </c>
      <c r="X351" s="67"/>
      <c r="Y351" s="104" t="s">
        <v>1102</v>
      </c>
    </row>
    <row r="352" spans="1:25" ht="12" customHeight="1" x14ac:dyDescent="0.3">
      <c r="A352" s="56">
        <v>350</v>
      </c>
      <c r="B352" s="60">
        <v>1418</v>
      </c>
      <c r="C352" s="56" t="s">
        <v>1515</v>
      </c>
      <c r="D352" s="56" t="s">
        <v>1516</v>
      </c>
      <c r="E352" s="56" t="s">
        <v>1381</v>
      </c>
      <c r="F352" s="56" t="s">
        <v>1536</v>
      </c>
      <c r="G352" s="56" t="s">
        <v>1385</v>
      </c>
      <c r="H352" s="56" t="s">
        <v>1043</v>
      </c>
      <c r="I352" s="56" t="s">
        <v>1518</v>
      </c>
      <c r="J352" s="56" t="s">
        <v>1519</v>
      </c>
      <c r="K352" s="83">
        <v>150000</v>
      </c>
      <c r="L352" s="62">
        <f t="shared" si="12"/>
        <v>150000</v>
      </c>
      <c r="M352" s="56"/>
      <c r="N352" s="56"/>
      <c r="O352" s="56"/>
      <c r="P352" s="56"/>
      <c r="Q352" s="56"/>
      <c r="R352" s="56"/>
      <c r="S352" s="56"/>
      <c r="T352" s="56"/>
      <c r="U352" s="56"/>
      <c r="V352" s="56"/>
      <c r="W352" s="63">
        <v>1</v>
      </c>
      <c r="X352" s="67"/>
      <c r="Y352" s="104" t="s">
        <v>1102</v>
      </c>
    </row>
    <row r="353" spans="1:25" ht="12" customHeight="1" x14ac:dyDescent="0.3">
      <c r="A353" s="56">
        <v>351</v>
      </c>
      <c r="B353" s="60">
        <v>1419</v>
      </c>
      <c r="C353" s="56" t="s">
        <v>1515</v>
      </c>
      <c r="D353" s="56" t="s">
        <v>1539</v>
      </c>
      <c r="E353" s="56" t="s">
        <v>882</v>
      </c>
      <c r="F353" s="56" t="s">
        <v>883</v>
      </c>
      <c r="G353" s="56" t="s">
        <v>884</v>
      </c>
      <c r="H353" s="56" t="s">
        <v>1043</v>
      </c>
      <c r="I353" s="56" t="s">
        <v>1518</v>
      </c>
      <c r="J353" s="56" t="s">
        <v>1519</v>
      </c>
      <c r="K353" s="83">
        <v>150000</v>
      </c>
      <c r="L353" s="62">
        <f t="shared" si="12"/>
        <v>150000</v>
      </c>
      <c r="M353" s="56" t="s">
        <v>885</v>
      </c>
      <c r="N353" s="56"/>
      <c r="O353" s="56" t="s">
        <v>2224</v>
      </c>
      <c r="P353" s="56"/>
      <c r="Q353" s="56"/>
      <c r="R353" s="56"/>
      <c r="S353" s="56"/>
      <c r="T353" s="56"/>
      <c r="U353" s="56"/>
      <c r="V353" s="56"/>
      <c r="W353" s="63">
        <v>1</v>
      </c>
      <c r="X353" s="67"/>
      <c r="Y353" s="104" t="s">
        <v>1102</v>
      </c>
    </row>
    <row r="354" spans="1:25" ht="12" customHeight="1" x14ac:dyDescent="0.3">
      <c r="A354" s="56">
        <v>352</v>
      </c>
      <c r="B354" s="60">
        <v>1420</v>
      </c>
      <c r="C354" s="56" t="s">
        <v>1515</v>
      </c>
      <c r="D354" s="56" t="s">
        <v>1550</v>
      </c>
      <c r="E354" s="56" t="s">
        <v>584</v>
      </c>
      <c r="F354" s="56" t="s">
        <v>585</v>
      </c>
      <c r="G354" s="56" t="s">
        <v>586</v>
      </c>
      <c r="H354" s="56" t="s">
        <v>1043</v>
      </c>
      <c r="I354" s="56" t="s">
        <v>1561</v>
      </c>
      <c r="J354" s="56" t="s">
        <v>1562</v>
      </c>
      <c r="K354" s="83">
        <v>150000</v>
      </c>
      <c r="L354" s="62">
        <f t="shared" si="12"/>
        <v>150000</v>
      </c>
      <c r="M354" s="56"/>
      <c r="N354" s="56"/>
      <c r="O354" s="56" t="s">
        <v>2281</v>
      </c>
      <c r="P354" s="56" t="s">
        <v>987</v>
      </c>
      <c r="Q354" s="56"/>
      <c r="R354" s="56"/>
      <c r="S354" s="56"/>
      <c r="T354" s="56"/>
      <c r="U354" s="56"/>
      <c r="V354" s="56"/>
      <c r="W354" s="63">
        <v>1</v>
      </c>
      <c r="X354" s="67"/>
      <c r="Y354" s="104" t="s">
        <v>1102</v>
      </c>
    </row>
    <row r="355" spans="1:25" ht="12" customHeight="1" x14ac:dyDescent="0.3">
      <c r="A355" s="56">
        <v>353</v>
      </c>
      <c r="B355" s="60">
        <v>1421</v>
      </c>
      <c r="C355" s="56" t="s">
        <v>1582</v>
      </c>
      <c r="D355" s="56"/>
      <c r="E355" s="56" t="s">
        <v>1236</v>
      </c>
      <c r="F355" s="56" t="s">
        <v>1236</v>
      </c>
      <c r="G355" s="56" t="s">
        <v>1237</v>
      </c>
      <c r="H355" s="56" t="s">
        <v>1830</v>
      </c>
      <c r="I355" s="56" t="s">
        <v>2294</v>
      </c>
      <c r="J355" s="56" t="s">
        <v>2004</v>
      </c>
      <c r="K355" s="62">
        <v>150000</v>
      </c>
      <c r="L355" s="62">
        <f t="shared" si="12"/>
        <v>150000</v>
      </c>
      <c r="M355" s="56"/>
      <c r="N355" s="56"/>
      <c r="O355" s="56"/>
      <c r="P355" s="56"/>
      <c r="Q355" s="56"/>
      <c r="R355" s="56"/>
      <c r="S355" s="56"/>
      <c r="T355" s="56"/>
      <c r="U355" s="115"/>
      <c r="V355" s="56"/>
      <c r="W355" s="63">
        <v>1</v>
      </c>
      <c r="X355" s="67"/>
      <c r="Y355" s="104" t="s">
        <v>1102</v>
      </c>
    </row>
    <row r="356" spans="1:25" ht="12" customHeight="1" x14ac:dyDescent="0.3">
      <c r="A356" s="56">
        <v>354</v>
      </c>
      <c r="B356" s="60">
        <v>1422</v>
      </c>
      <c r="C356" s="56" t="s">
        <v>1582</v>
      </c>
      <c r="D356" s="56"/>
      <c r="E356" s="56" t="s">
        <v>698</v>
      </c>
      <c r="F356" s="56" t="s">
        <v>699</v>
      </c>
      <c r="G356" s="56" t="s">
        <v>684</v>
      </c>
      <c r="H356" s="56" t="s">
        <v>1854</v>
      </c>
      <c r="I356" s="56" t="s">
        <v>1226</v>
      </c>
      <c r="J356" s="56" t="s">
        <v>685</v>
      </c>
      <c r="K356" s="83">
        <v>150000</v>
      </c>
      <c r="L356" s="62">
        <f t="shared" si="12"/>
        <v>150000</v>
      </c>
      <c r="M356" s="56"/>
      <c r="N356" s="56"/>
      <c r="O356" s="56"/>
      <c r="P356" s="56"/>
      <c r="Q356" s="56"/>
      <c r="R356" s="56"/>
      <c r="S356" s="56"/>
      <c r="T356" s="56"/>
      <c r="U356" s="56"/>
      <c r="V356" s="56"/>
      <c r="W356" s="63">
        <v>1</v>
      </c>
      <c r="X356" s="67"/>
      <c r="Y356" s="104" t="s">
        <v>1102</v>
      </c>
    </row>
    <row r="357" spans="1:25" ht="12" customHeight="1" x14ac:dyDescent="0.3">
      <c r="A357" s="56">
        <v>355</v>
      </c>
      <c r="B357" s="60">
        <v>1423</v>
      </c>
      <c r="C357" s="56" t="s">
        <v>2213</v>
      </c>
      <c r="D357" s="56" t="s">
        <v>706</v>
      </c>
      <c r="E357" s="56" t="s">
        <v>814</v>
      </c>
      <c r="F357" s="56" t="s">
        <v>815</v>
      </c>
      <c r="G357" s="97" t="s">
        <v>2167</v>
      </c>
      <c r="H357" s="56" t="s">
        <v>1840</v>
      </c>
      <c r="I357" s="56" t="s">
        <v>2251</v>
      </c>
      <c r="J357" s="56" t="s">
        <v>625</v>
      </c>
      <c r="K357" s="83">
        <v>150000</v>
      </c>
      <c r="L357" s="62">
        <f t="shared" si="12"/>
        <v>150000</v>
      </c>
      <c r="M357" s="56"/>
      <c r="N357" s="56"/>
      <c r="O357" s="56"/>
      <c r="P357" s="56"/>
      <c r="Q357" s="56"/>
      <c r="R357" s="56"/>
      <c r="S357" s="56"/>
      <c r="T357" s="56"/>
      <c r="U357" s="86"/>
      <c r="V357" s="56"/>
      <c r="W357" s="63">
        <v>1</v>
      </c>
      <c r="X357" s="67"/>
      <c r="Y357" s="104" t="s">
        <v>1102</v>
      </c>
    </row>
    <row r="358" spans="1:25" ht="12" customHeight="1" x14ac:dyDescent="0.3">
      <c r="A358" s="56">
        <v>356</v>
      </c>
      <c r="B358" s="60">
        <v>1424</v>
      </c>
      <c r="C358" s="56" t="s">
        <v>2213</v>
      </c>
      <c r="D358" s="56" t="s">
        <v>706</v>
      </c>
      <c r="E358" s="56" t="s">
        <v>816</v>
      </c>
      <c r="F358" s="56" t="s">
        <v>817</v>
      </c>
      <c r="G358" s="56" t="s">
        <v>818</v>
      </c>
      <c r="H358" s="56" t="s">
        <v>1820</v>
      </c>
      <c r="I358" s="56" t="s">
        <v>2251</v>
      </c>
      <c r="J358" s="56" t="s">
        <v>625</v>
      </c>
      <c r="K358" s="83">
        <v>150000</v>
      </c>
      <c r="L358" s="62">
        <f t="shared" si="12"/>
        <v>150000</v>
      </c>
      <c r="M358" s="56"/>
      <c r="N358" s="56"/>
      <c r="O358" s="56"/>
      <c r="P358" s="56"/>
      <c r="Q358" s="56"/>
      <c r="R358" s="56"/>
      <c r="S358" s="56"/>
      <c r="T358" s="56"/>
      <c r="U358" s="98" t="s">
        <v>816</v>
      </c>
      <c r="V358" s="56"/>
      <c r="W358" s="63">
        <v>1</v>
      </c>
      <c r="X358" s="67"/>
      <c r="Y358" s="104" t="s">
        <v>1102</v>
      </c>
    </row>
    <row r="359" spans="1:25" ht="12" customHeight="1" x14ac:dyDescent="0.3">
      <c r="A359" s="56">
        <v>357</v>
      </c>
      <c r="B359" s="60">
        <v>1425</v>
      </c>
      <c r="C359" s="56" t="s">
        <v>1565</v>
      </c>
      <c r="D359" s="56" t="s">
        <v>208</v>
      </c>
      <c r="E359" s="56" t="s">
        <v>213</v>
      </c>
      <c r="F359" s="56" t="s">
        <v>210</v>
      </c>
      <c r="G359" s="56" t="s">
        <v>214</v>
      </c>
      <c r="H359" s="56" t="s">
        <v>208</v>
      </c>
      <c r="I359" s="56" t="s">
        <v>212</v>
      </c>
      <c r="J359" s="56"/>
      <c r="K359" s="62">
        <v>150000</v>
      </c>
      <c r="L359" s="62">
        <v>150000</v>
      </c>
      <c r="M359" s="56"/>
      <c r="N359" s="56"/>
      <c r="O359" s="56"/>
      <c r="P359" s="56"/>
      <c r="Q359" s="56"/>
      <c r="R359" s="56"/>
      <c r="S359" s="56"/>
      <c r="T359" s="56"/>
      <c r="U359" s="56"/>
      <c r="V359" s="56"/>
      <c r="W359" s="63">
        <v>1</v>
      </c>
      <c r="X359" s="67"/>
      <c r="Y359" s="104" t="s">
        <v>1102</v>
      </c>
    </row>
    <row r="360" spans="1:25" ht="12" customHeight="1" x14ac:dyDescent="0.3">
      <c r="A360" s="56">
        <v>358</v>
      </c>
      <c r="B360" s="60">
        <v>1426</v>
      </c>
      <c r="C360" s="58" t="s">
        <v>1816</v>
      </c>
      <c r="D360" s="56" t="s">
        <v>1735</v>
      </c>
      <c r="E360" s="58" t="s">
        <v>1080</v>
      </c>
      <c r="F360" s="58" t="s">
        <v>1111</v>
      </c>
      <c r="G360" s="56" t="s">
        <v>1393</v>
      </c>
      <c r="H360" s="58" t="s">
        <v>2144</v>
      </c>
      <c r="I360" s="56" t="s">
        <v>1777</v>
      </c>
      <c r="J360" s="56" t="s">
        <v>1100</v>
      </c>
      <c r="K360" s="73">
        <v>155000</v>
      </c>
      <c r="L360" s="62">
        <f t="shared" ref="L360:L377" si="13">K360*W360</f>
        <v>155000</v>
      </c>
      <c r="M360" s="58"/>
      <c r="N360" s="58"/>
      <c r="O360" s="58"/>
      <c r="P360" s="58"/>
      <c r="Q360" s="58"/>
      <c r="R360" s="58"/>
      <c r="S360" s="58"/>
      <c r="T360" s="58"/>
      <c r="U360" s="56" t="s">
        <v>1101</v>
      </c>
      <c r="V360" s="56"/>
      <c r="W360" s="63">
        <v>1</v>
      </c>
      <c r="X360" s="67"/>
      <c r="Y360" s="104" t="s">
        <v>1102</v>
      </c>
    </row>
    <row r="361" spans="1:25" ht="12" customHeight="1" x14ac:dyDescent="0.3">
      <c r="A361" s="56">
        <v>359</v>
      </c>
      <c r="B361" s="60">
        <v>1427</v>
      </c>
      <c r="C361" s="58" t="s">
        <v>1816</v>
      </c>
      <c r="D361" s="56" t="s">
        <v>1735</v>
      </c>
      <c r="E361" s="58" t="s">
        <v>1080</v>
      </c>
      <c r="F361" s="58" t="s">
        <v>1135</v>
      </c>
      <c r="G361" s="56" t="s">
        <v>1136</v>
      </c>
      <c r="H361" s="58" t="s">
        <v>2144</v>
      </c>
      <c r="I361" s="58" t="s">
        <v>1426</v>
      </c>
      <c r="J361" s="56" t="s">
        <v>1100</v>
      </c>
      <c r="K361" s="73">
        <v>160000</v>
      </c>
      <c r="L361" s="62">
        <f t="shared" si="13"/>
        <v>160000</v>
      </c>
      <c r="M361" s="58"/>
      <c r="N361" s="58"/>
      <c r="O361" s="58"/>
      <c r="P361" s="58"/>
      <c r="Q361" s="58"/>
      <c r="R361" s="58"/>
      <c r="S361" s="58"/>
      <c r="T361" s="58"/>
      <c r="U361" s="56" t="s">
        <v>1101</v>
      </c>
      <c r="V361" s="56"/>
      <c r="W361" s="63">
        <v>1</v>
      </c>
      <c r="X361" s="67"/>
      <c r="Y361" s="104" t="s">
        <v>1102</v>
      </c>
    </row>
    <row r="362" spans="1:25" ht="12" customHeight="1" x14ac:dyDescent="0.3">
      <c r="A362" s="56">
        <v>360</v>
      </c>
      <c r="B362" s="60">
        <v>1428</v>
      </c>
      <c r="C362" s="58" t="s">
        <v>1816</v>
      </c>
      <c r="D362" s="56" t="s">
        <v>1735</v>
      </c>
      <c r="E362" s="58" t="s">
        <v>1080</v>
      </c>
      <c r="F362" s="58" t="s">
        <v>1135</v>
      </c>
      <c r="G362" s="56" t="s">
        <v>1137</v>
      </c>
      <c r="H362" s="58" t="s">
        <v>2144</v>
      </c>
      <c r="I362" s="58" t="s">
        <v>1426</v>
      </c>
      <c r="J362" s="56" t="s">
        <v>1100</v>
      </c>
      <c r="K362" s="73">
        <v>160000</v>
      </c>
      <c r="L362" s="62">
        <f t="shared" si="13"/>
        <v>160000</v>
      </c>
      <c r="M362" s="58"/>
      <c r="N362" s="58"/>
      <c r="O362" s="58"/>
      <c r="P362" s="58"/>
      <c r="Q362" s="58"/>
      <c r="R362" s="58"/>
      <c r="S362" s="58"/>
      <c r="T362" s="58"/>
      <c r="U362" s="56" t="s">
        <v>1101</v>
      </c>
      <c r="V362" s="56"/>
      <c r="W362" s="63">
        <v>1</v>
      </c>
      <c r="X362" s="67"/>
      <c r="Y362" s="104" t="s">
        <v>1102</v>
      </c>
    </row>
    <row r="363" spans="1:25" ht="12" customHeight="1" x14ac:dyDescent="0.3">
      <c r="A363" s="56">
        <v>361</v>
      </c>
      <c r="B363" s="60">
        <v>1429</v>
      </c>
      <c r="C363" s="58" t="s">
        <v>1816</v>
      </c>
      <c r="D363" s="56" t="s">
        <v>1735</v>
      </c>
      <c r="E363" s="58" t="s">
        <v>1080</v>
      </c>
      <c r="F363" s="58" t="s">
        <v>1127</v>
      </c>
      <c r="G363" s="56" t="s">
        <v>1138</v>
      </c>
      <c r="H363" s="58" t="s">
        <v>2144</v>
      </c>
      <c r="I363" s="58" t="s">
        <v>1426</v>
      </c>
      <c r="J363" s="56" t="s">
        <v>1100</v>
      </c>
      <c r="K363" s="73">
        <v>160000</v>
      </c>
      <c r="L363" s="62">
        <f t="shared" si="13"/>
        <v>160000</v>
      </c>
      <c r="M363" s="58"/>
      <c r="N363" s="58"/>
      <c r="O363" s="58"/>
      <c r="P363" s="58"/>
      <c r="Q363" s="58"/>
      <c r="R363" s="58"/>
      <c r="S363" s="58"/>
      <c r="T363" s="58"/>
      <c r="U363" s="56" t="s">
        <v>1101</v>
      </c>
      <c r="V363" s="56"/>
      <c r="W363" s="63">
        <v>1</v>
      </c>
      <c r="X363" s="67"/>
      <c r="Y363" s="104" t="s">
        <v>1102</v>
      </c>
    </row>
    <row r="364" spans="1:25" ht="12" customHeight="1" x14ac:dyDescent="0.3">
      <c r="A364" s="56">
        <v>362</v>
      </c>
      <c r="B364" s="60">
        <v>1430</v>
      </c>
      <c r="C364" s="58" t="s">
        <v>1816</v>
      </c>
      <c r="D364" s="56" t="s">
        <v>1735</v>
      </c>
      <c r="E364" s="58" t="s">
        <v>1080</v>
      </c>
      <c r="F364" s="58" t="s">
        <v>1135</v>
      </c>
      <c r="G364" s="56" t="s">
        <v>1139</v>
      </c>
      <c r="H364" s="58" t="s">
        <v>2144</v>
      </c>
      <c r="I364" s="58" t="s">
        <v>1426</v>
      </c>
      <c r="J364" s="56" t="s">
        <v>1100</v>
      </c>
      <c r="K364" s="73">
        <v>160000</v>
      </c>
      <c r="L364" s="62">
        <f t="shared" si="13"/>
        <v>160000</v>
      </c>
      <c r="M364" s="58"/>
      <c r="N364" s="58"/>
      <c r="O364" s="58"/>
      <c r="P364" s="58"/>
      <c r="Q364" s="58"/>
      <c r="R364" s="58"/>
      <c r="S364" s="58"/>
      <c r="T364" s="58"/>
      <c r="U364" s="56" t="s">
        <v>1101</v>
      </c>
      <c r="V364" s="56"/>
      <c r="W364" s="63">
        <v>1</v>
      </c>
      <c r="X364" s="67"/>
      <c r="Y364" s="104" t="s">
        <v>1102</v>
      </c>
    </row>
    <row r="365" spans="1:25" ht="12" customHeight="1" x14ac:dyDescent="0.3">
      <c r="A365" s="56">
        <v>363</v>
      </c>
      <c r="B365" s="60">
        <v>1431</v>
      </c>
      <c r="C365" s="58" t="s">
        <v>1816</v>
      </c>
      <c r="D365" s="56" t="s">
        <v>1735</v>
      </c>
      <c r="E365" s="58" t="s">
        <v>1080</v>
      </c>
      <c r="F365" s="58" t="s">
        <v>1170</v>
      </c>
      <c r="G365" s="56" t="s">
        <v>900</v>
      </c>
      <c r="H365" s="58" t="s">
        <v>2144</v>
      </c>
      <c r="I365" s="58" t="s">
        <v>1116</v>
      </c>
      <c r="J365" s="56" t="s">
        <v>1100</v>
      </c>
      <c r="K365" s="73">
        <v>160000</v>
      </c>
      <c r="L365" s="62">
        <f t="shared" si="13"/>
        <v>160000</v>
      </c>
      <c r="M365" s="58"/>
      <c r="N365" s="58"/>
      <c r="O365" s="58"/>
      <c r="P365" s="58"/>
      <c r="Q365" s="58"/>
      <c r="R365" s="58"/>
      <c r="S365" s="58"/>
      <c r="T365" s="58"/>
      <c r="U365" s="56" t="s">
        <v>901</v>
      </c>
      <c r="V365" s="56"/>
      <c r="W365" s="63">
        <v>1</v>
      </c>
      <c r="X365" s="67"/>
      <c r="Y365" s="104" t="s">
        <v>1102</v>
      </c>
    </row>
    <row r="366" spans="1:25" ht="12" customHeight="1" x14ac:dyDescent="0.3">
      <c r="A366" s="56">
        <v>364</v>
      </c>
      <c r="B366" s="60">
        <v>1432</v>
      </c>
      <c r="C366" s="58" t="s">
        <v>1816</v>
      </c>
      <c r="D366" s="56" t="s">
        <v>1735</v>
      </c>
      <c r="E366" s="58" t="s">
        <v>1080</v>
      </c>
      <c r="F366" s="58" t="s">
        <v>1127</v>
      </c>
      <c r="G366" s="56" t="s">
        <v>1134</v>
      </c>
      <c r="H366" s="58" t="s">
        <v>2144</v>
      </c>
      <c r="I366" s="58" t="s">
        <v>1426</v>
      </c>
      <c r="J366" s="56" t="s">
        <v>1100</v>
      </c>
      <c r="K366" s="73">
        <v>170000</v>
      </c>
      <c r="L366" s="62">
        <f t="shared" si="13"/>
        <v>170000</v>
      </c>
      <c r="M366" s="58"/>
      <c r="N366" s="58"/>
      <c r="O366" s="58"/>
      <c r="P366" s="58"/>
      <c r="Q366" s="58"/>
      <c r="R366" s="58"/>
      <c r="S366" s="58"/>
      <c r="T366" s="58"/>
      <c r="U366" s="56" t="s">
        <v>1457</v>
      </c>
      <c r="V366" s="56"/>
      <c r="W366" s="63">
        <v>1</v>
      </c>
      <c r="X366" s="67"/>
      <c r="Y366" s="104" t="s">
        <v>1102</v>
      </c>
    </row>
    <row r="367" spans="1:25" ht="12" customHeight="1" x14ac:dyDescent="0.3">
      <c r="A367" s="56">
        <v>365</v>
      </c>
      <c r="B367" s="60">
        <v>1433</v>
      </c>
      <c r="C367" s="58" t="s">
        <v>1816</v>
      </c>
      <c r="D367" s="56" t="s">
        <v>1735</v>
      </c>
      <c r="E367" s="58" t="s">
        <v>1080</v>
      </c>
      <c r="F367" s="58" t="s">
        <v>1143</v>
      </c>
      <c r="G367" s="56" t="s">
        <v>865</v>
      </c>
      <c r="H367" s="58" t="s">
        <v>2144</v>
      </c>
      <c r="I367" s="58" t="s">
        <v>854</v>
      </c>
      <c r="J367" s="56" t="s">
        <v>1100</v>
      </c>
      <c r="K367" s="73">
        <v>170000</v>
      </c>
      <c r="L367" s="62">
        <f t="shared" si="13"/>
        <v>170000</v>
      </c>
      <c r="M367" s="58"/>
      <c r="N367" s="58"/>
      <c r="O367" s="58"/>
      <c r="P367" s="58"/>
      <c r="Q367" s="58"/>
      <c r="R367" s="58"/>
      <c r="S367" s="58"/>
      <c r="T367" s="58"/>
      <c r="U367" s="56" t="s">
        <v>866</v>
      </c>
      <c r="V367" s="56"/>
      <c r="W367" s="63">
        <v>1</v>
      </c>
      <c r="X367" s="67"/>
      <c r="Y367" s="104" t="s">
        <v>1102</v>
      </c>
    </row>
    <row r="368" spans="1:25" ht="12" customHeight="1" x14ac:dyDescent="0.3">
      <c r="A368" s="56">
        <v>366</v>
      </c>
      <c r="B368" s="60">
        <v>1434</v>
      </c>
      <c r="C368" s="58" t="s">
        <v>1816</v>
      </c>
      <c r="D368" s="56" t="s">
        <v>1735</v>
      </c>
      <c r="E368" s="58" t="s">
        <v>1080</v>
      </c>
      <c r="F368" s="58" t="s">
        <v>1170</v>
      </c>
      <c r="G368" s="56" t="s">
        <v>903</v>
      </c>
      <c r="H368" s="58" t="s">
        <v>2144</v>
      </c>
      <c r="I368" s="58" t="s">
        <v>1116</v>
      </c>
      <c r="J368" s="56" t="s">
        <v>1100</v>
      </c>
      <c r="K368" s="73">
        <v>170000</v>
      </c>
      <c r="L368" s="62">
        <f t="shared" si="13"/>
        <v>170000</v>
      </c>
      <c r="M368" s="58"/>
      <c r="N368" s="58"/>
      <c r="O368" s="58"/>
      <c r="P368" s="58"/>
      <c r="Q368" s="58"/>
      <c r="R368" s="58"/>
      <c r="S368" s="58"/>
      <c r="T368" s="58"/>
      <c r="U368" s="56" t="s">
        <v>901</v>
      </c>
      <c r="V368" s="56"/>
      <c r="W368" s="63">
        <v>1</v>
      </c>
      <c r="X368" s="67" t="s">
        <v>1152</v>
      </c>
      <c r="Y368" s="104" t="s">
        <v>1102</v>
      </c>
    </row>
    <row r="369" spans="1:25" ht="12" customHeight="1" x14ac:dyDescent="0.3">
      <c r="A369" s="56">
        <v>367</v>
      </c>
      <c r="B369" s="60">
        <v>1435</v>
      </c>
      <c r="C369" s="56" t="s">
        <v>1582</v>
      </c>
      <c r="D369" s="56" t="s">
        <v>1596</v>
      </c>
      <c r="E369" s="56" t="s">
        <v>1241</v>
      </c>
      <c r="F369" s="56" t="s">
        <v>1241</v>
      </c>
      <c r="G369" s="56" t="s">
        <v>1242</v>
      </c>
      <c r="H369" s="56" t="s">
        <v>1830</v>
      </c>
      <c r="I369" s="56" t="s">
        <v>2294</v>
      </c>
      <c r="J369" s="56" t="s">
        <v>2004</v>
      </c>
      <c r="K369" s="62">
        <v>170000</v>
      </c>
      <c r="L369" s="62">
        <f t="shared" si="13"/>
        <v>170000</v>
      </c>
      <c r="M369" s="56"/>
      <c r="N369" s="56"/>
      <c r="O369" s="56"/>
      <c r="P369" s="56"/>
      <c r="Q369" s="56"/>
      <c r="R369" s="56"/>
      <c r="S369" s="56"/>
      <c r="T369" s="56"/>
      <c r="U369" s="115"/>
      <c r="V369" s="56"/>
      <c r="W369" s="63">
        <v>1</v>
      </c>
      <c r="X369" s="67" t="s">
        <v>1152</v>
      </c>
      <c r="Y369" s="104" t="s">
        <v>1102</v>
      </c>
    </row>
    <row r="370" spans="1:25" ht="12" customHeight="1" x14ac:dyDescent="0.3">
      <c r="A370" s="56">
        <v>368</v>
      </c>
      <c r="B370" s="60">
        <v>1436</v>
      </c>
      <c r="C370" s="58" t="s">
        <v>1816</v>
      </c>
      <c r="D370" s="56" t="s">
        <v>1735</v>
      </c>
      <c r="E370" s="58" t="s">
        <v>1080</v>
      </c>
      <c r="F370" s="58" t="s">
        <v>1210</v>
      </c>
      <c r="G370" s="56" t="s">
        <v>1211</v>
      </c>
      <c r="H370" s="58" t="s">
        <v>2144</v>
      </c>
      <c r="I370" s="56" t="s">
        <v>1795</v>
      </c>
      <c r="J370" s="56" t="s">
        <v>1100</v>
      </c>
      <c r="K370" s="73">
        <v>175000</v>
      </c>
      <c r="L370" s="62">
        <f t="shared" si="13"/>
        <v>175000</v>
      </c>
      <c r="M370" s="58"/>
      <c r="N370" s="58"/>
      <c r="O370" s="58"/>
      <c r="P370" s="58"/>
      <c r="Q370" s="58"/>
      <c r="R370" s="58"/>
      <c r="S370" s="58"/>
      <c r="T370" s="58"/>
      <c r="U370" s="56" t="s">
        <v>1212</v>
      </c>
      <c r="V370" s="56"/>
      <c r="W370" s="63">
        <v>1</v>
      </c>
      <c r="X370" s="67" t="s">
        <v>1152</v>
      </c>
      <c r="Y370" s="104" t="s">
        <v>1102</v>
      </c>
    </row>
    <row r="371" spans="1:25" ht="12" customHeight="1" x14ac:dyDescent="0.3">
      <c r="A371" s="56">
        <v>369</v>
      </c>
      <c r="B371" s="60">
        <v>1437</v>
      </c>
      <c r="C371" s="58" t="s">
        <v>1816</v>
      </c>
      <c r="D371" s="56" t="s">
        <v>1735</v>
      </c>
      <c r="E371" s="58" t="s">
        <v>1080</v>
      </c>
      <c r="F371" s="58" t="s">
        <v>1135</v>
      </c>
      <c r="G371" s="56" t="s">
        <v>1161</v>
      </c>
      <c r="H371" s="58" t="s">
        <v>2144</v>
      </c>
      <c r="I371" s="58" t="s">
        <v>2108</v>
      </c>
      <c r="J371" s="56" t="s">
        <v>1100</v>
      </c>
      <c r="K371" s="73">
        <v>180000</v>
      </c>
      <c r="L371" s="62">
        <f t="shared" si="13"/>
        <v>180000</v>
      </c>
      <c r="M371" s="58"/>
      <c r="N371" s="58"/>
      <c r="O371" s="58"/>
      <c r="P371" s="58"/>
      <c r="Q371" s="58"/>
      <c r="R371" s="58"/>
      <c r="S371" s="58"/>
      <c r="T371" s="58"/>
      <c r="U371" s="56" t="s">
        <v>1101</v>
      </c>
      <c r="V371" s="56"/>
      <c r="W371" s="63">
        <v>1</v>
      </c>
      <c r="X371" s="67"/>
      <c r="Y371" s="104" t="s">
        <v>1102</v>
      </c>
    </row>
    <row r="372" spans="1:25" ht="12" customHeight="1" x14ac:dyDescent="0.3">
      <c r="A372" s="56">
        <v>370</v>
      </c>
      <c r="B372" s="60">
        <v>1438</v>
      </c>
      <c r="C372" s="58" t="s">
        <v>1816</v>
      </c>
      <c r="D372" s="56" t="s">
        <v>1735</v>
      </c>
      <c r="E372" s="58" t="s">
        <v>1080</v>
      </c>
      <c r="F372" s="58"/>
      <c r="G372" s="56" t="s">
        <v>1066</v>
      </c>
      <c r="H372" s="58" t="s">
        <v>2144</v>
      </c>
      <c r="I372" s="58" t="s">
        <v>854</v>
      </c>
      <c r="J372" s="56" t="s">
        <v>1100</v>
      </c>
      <c r="K372" s="73">
        <v>180000</v>
      </c>
      <c r="L372" s="62">
        <f t="shared" si="13"/>
        <v>180000</v>
      </c>
      <c r="M372" s="58"/>
      <c r="N372" s="58"/>
      <c r="O372" s="58"/>
      <c r="P372" s="58"/>
      <c r="Q372" s="58"/>
      <c r="R372" s="58"/>
      <c r="S372" s="58"/>
      <c r="T372" s="58"/>
      <c r="U372" s="56" t="s">
        <v>1067</v>
      </c>
      <c r="V372" s="56"/>
      <c r="W372" s="63">
        <v>1</v>
      </c>
      <c r="X372" s="67"/>
      <c r="Y372" s="104" t="s">
        <v>1102</v>
      </c>
    </row>
    <row r="373" spans="1:25" ht="12" customHeight="1" x14ac:dyDescent="0.3">
      <c r="A373" s="56">
        <v>371</v>
      </c>
      <c r="B373" s="60">
        <v>1439</v>
      </c>
      <c r="C373" s="58" t="s">
        <v>1816</v>
      </c>
      <c r="D373" s="56" t="s">
        <v>1735</v>
      </c>
      <c r="E373" s="58" t="s">
        <v>1080</v>
      </c>
      <c r="F373" s="58" t="s">
        <v>1170</v>
      </c>
      <c r="G373" s="56" t="s">
        <v>902</v>
      </c>
      <c r="H373" s="58" t="s">
        <v>2144</v>
      </c>
      <c r="I373" s="58" t="s">
        <v>1116</v>
      </c>
      <c r="J373" s="56" t="s">
        <v>1100</v>
      </c>
      <c r="K373" s="73">
        <v>180000</v>
      </c>
      <c r="L373" s="62">
        <f t="shared" si="13"/>
        <v>180000</v>
      </c>
      <c r="M373" s="58"/>
      <c r="N373" s="58"/>
      <c r="O373" s="58"/>
      <c r="P373" s="58"/>
      <c r="Q373" s="58"/>
      <c r="R373" s="58"/>
      <c r="S373" s="58"/>
      <c r="T373" s="58"/>
      <c r="U373" s="56" t="s">
        <v>901</v>
      </c>
      <c r="V373" s="56"/>
      <c r="W373" s="63">
        <v>1</v>
      </c>
      <c r="X373" s="67"/>
      <c r="Y373" s="104" t="s">
        <v>1102</v>
      </c>
    </row>
    <row r="374" spans="1:25" ht="12" customHeight="1" x14ac:dyDescent="0.3">
      <c r="A374" s="56">
        <v>372</v>
      </c>
      <c r="B374" s="60">
        <v>1440</v>
      </c>
      <c r="C374" s="58" t="s">
        <v>1816</v>
      </c>
      <c r="D374" s="56" t="s">
        <v>1735</v>
      </c>
      <c r="E374" s="58" t="s">
        <v>1080</v>
      </c>
      <c r="F374" s="58" t="s">
        <v>1170</v>
      </c>
      <c r="G374" s="56" t="s">
        <v>905</v>
      </c>
      <c r="H374" s="58" t="s">
        <v>2144</v>
      </c>
      <c r="I374" s="58" t="s">
        <v>1116</v>
      </c>
      <c r="J374" s="56" t="s">
        <v>1100</v>
      </c>
      <c r="K374" s="73">
        <v>180000</v>
      </c>
      <c r="L374" s="62">
        <f t="shared" si="13"/>
        <v>180000</v>
      </c>
      <c r="M374" s="58"/>
      <c r="N374" s="58"/>
      <c r="O374" s="58"/>
      <c r="P374" s="58"/>
      <c r="Q374" s="58"/>
      <c r="R374" s="58"/>
      <c r="S374" s="58"/>
      <c r="T374" s="58"/>
      <c r="U374" s="56" t="s">
        <v>901</v>
      </c>
      <c r="V374" s="56"/>
      <c r="W374" s="63">
        <v>1</v>
      </c>
      <c r="X374" s="67"/>
      <c r="Y374" s="104" t="s">
        <v>1102</v>
      </c>
    </row>
    <row r="375" spans="1:25" ht="12" customHeight="1" x14ac:dyDescent="0.3">
      <c r="A375" s="56">
        <v>373</v>
      </c>
      <c r="B375" s="60">
        <v>1441</v>
      </c>
      <c r="C375" s="58" t="s">
        <v>1816</v>
      </c>
      <c r="E375" s="58" t="s">
        <v>1355</v>
      </c>
      <c r="F375" s="56" t="s">
        <v>974</v>
      </c>
      <c r="G375" s="76" t="s">
        <v>975</v>
      </c>
      <c r="H375" s="58" t="s">
        <v>1830</v>
      </c>
      <c r="I375" s="56" t="s">
        <v>2294</v>
      </c>
      <c r="J375" s="56"/>
      <c r="K375" s="78">
        <v>180000</v>
      </c>
      <c r="L375" s="62">
        <f t="shared" si="13"/>
        <v>180000</v>
      </c>
      <c r="M375" s="58"/>
      <c r="N375" s="58"/>
      <c r="O375" s="58"/>
      <c r="P375" s="58"/>
      <c r="Q375" s="58"/>
      <c r="R375" s="58"/>
      <c r="S375" s="58"/>
      <c r="T375" s="58"/>
      <c r="U375" s="102"/>
      <c r="V375" s="56"/>
      <c r="W375" s="63">
        <v>1</v>
      </c>
      <c r="X375" s="67"/>
      <c r="Y375" s="104" t="s">
        <v>1102</v>
      </c>
    </row>
    <row r="376" spans="1:25" ht="12" customHeight="1" x14ac:dyDescent="0.3">
      <c r="A376" s="56">
        <v>374</v>
      </c>
      <c r="B376" s="60">
        <v>1442</v>
      </c>
      <c r="C376" s="56" t="s">
        <v>1582</v>
      </c>
      <c r="D376" s="56" t="s">
        <v>1596</v>
      </c>
      <c r="E376" s="56" t="s">
        <v>1238</v>
      </c>
      <c r="F376" s="56" t="s">
        <v>1238</v>
      </c>
      <c r="G376" s="56" t="s">
        <v>1239</v>
      </c>
      <c r="H376" s="56" t="s">
        <v>1830</v>
      </c>
      <c r="I376" s="56" t="s">
        <v>2294</v>
      </c>
      <c r="J376" s="56" t="s">
        <v>2004</v>
      </c>
      <c r="K376" s="62">
        <v>180000</v>
      </c>
      <c r="L376" s="62">
        <f t="shared" si="13"/>
        <v>180000</v>
      </c>
      <c r="M376" s="56"/>
      <c r="N376" s="56"/>
      <c r="O376" s="56"/>
      <c r="P376" s="56"/>
      <c r="Q376" s="56"/>
      <c r="R376" s="56"/>
      <c r="S376" s="56"/>
      <c r="T376" s="56"/>
      <c r="U376" s="115"/>
      <c r="V376" s="56"/>
      <c r="W376" s="63">
        <v>1</v>
      </c>
      <c r="X376" s="67"/>
      <c r="Y376" s="104" t="s">
        <v>1102</v>
      </c>
    </row>
    <row r="377" spans="1:25" ht="12" customHeight="1" x14ac:dyDescent="0.3">
      <c r="A377" s="56">
        <v>375</v>
      </c>
      <c r="B377" s="60">
        <v>1443</v>
      </c>
      <c r="C377" s="56" t="s">
        <v>1582</v>
      </c>
      <c r="D377" s="56"/>
      <c r="E377" s="56" t="s">
        <v>1243</v>
      </c>
      <c r="F377" s="56" t="s">
        <v>1243</v>
      </c>
      <c r="G377" s="56" t="s">
        <v>1244</v>
      </c>
      <c r="H377" s="56" t="s">
        <v>1830</v>
      </c>
      <c r="I377" s="56" t="s">
        <v>2294</v>
      </c>
      <c r="J377" s="56" t="s">
        <v>2004</v>
      </c>
      <c r="K377" s="62">
        <v>180000</v>
      </c>
      <c r="L377" s="62">
        <f t="shared" si="13"/>
        <v>180000</v>
      </c>
      <c r="M377" s="56"/>
      <c r="N377" s="56"/>
      <c r="O377" s="56"/>
      <c r="P377" s="56"/>
      <c r="Q377" s="56"/>
      <c r="R377" s="56"/>
      <c r="S377" s="56"/>
      <c r="T377" s="56"/>
      <c r="U377" s="115"/>
      <c r="V377" s="56"/>
      <c r="W377" s="63">
        <v>1</v>
      </c>
      <c r="X377" s="67"/>
      <c r="Y377" s="104" t="s">
        <v>1102</v>
      </c>
    </row>
    <row r="378" spans="1:25" ht="12" customHeight="1" x14ac:dyDescent="0.3">
      <c r="A378" s="56">
        <v>376</v>
      </c>
      <c r="B378" s="60">
        <v>1444</v>
      </c>
      <c r="C378" s="56" t="s">
        <v>2063</v>
      </c>
      <c r="D378" s="56"/>
      <c r="E378" s="56" t="s">
        <v>1039</v>
      </c>
      <c r="F378" s="56"/>
      <c r="G378" s="56" t="s">
        <v>1057</v>
      </c>
      <c r="H378" s="56" t="s">
        <v>1820</v>
      </c>
      <c r="I378" s="56" t="s">
        <v>1561</v>
      </c>
      <c r="J378" s="56" t="s">
        <v>1738</v>
      </c>
      <c r="K378" s="83">
        <v>192000</v>
      </c>
      <c r="L378" s="62">
        <v>192000</v>
      </c>
      <c r="M378" s="56"/>
      <c r="N378" s="56"/>
      <c r="O378" s="56"/>
      <c r="P378" s="56"/>
      <c r="Q378" s="56"/>
      <c r="R378" s="56"/>
      <c r="S378" s="56"/>
      <c r="T378" s="56"/>
      <c r="U378" s="56"/>
      <c r="V378" s="56"/>
      <c r="W378" s="63">
        <v>1</v>
      </c>
      <c r="X378" s="67"/>
      <c r="Y378" s="104" t="s">
        <v>1102</v>
      </c>
    </row>
    <row r="379" spans="1:25" ht="12" customHeight="1" x14ac:dyDescent="0.3">
      <c r="A379" s="56">
        <v>377</v>
      </c>
      <c r="B379" s="60">
        <v>1445</v>
      </c>
      <c r="C379" s="58" t="s">
        <v>1816</v>
      </c>
      <c r="D379" s="56" t="s">
        <v>1735</v>
      </c>
      <c r="E379" s="58" t="s">
        <v>1080</v>
      </c>
      <c r="F379" s="58" t="s">
        <v>1140</v>
      </c>
      <c r="G379" s="56" t="s">
        <v>1141</v>
      </c>
      <c r="H379" s="58" t="s">
        <v>2144</v>
      </c>
      <c r="I379" s="56" t="s">
        <v>1751</v>
      </c>
      <c r="J379" s="56" t="s">
        <v>1100</v>
      </c>
      <c r="K379" s="73">
        <v>200000</v>
      </c>
      <c r="L379" s="62">
        <f t="shared" ref="L379:L390" si="14">K379*W379</f>
        <v>200000</v>
      </c>
      <c r="M379" s="58"/>
      <c r="N379" s="58"/>
      <c r="O379" s="58"/>
      <c r="P379" s="58"/>
      <c r="Q379" s="58"/>
      <c r="R379" s="58"/>
      <c r="S379" s="58"/>
      <c r="T379" s="58"/>
      <c r="U379" s="56" t="s">
        <v>1142</v>
      </c>
      <c r="V379" s="56"/>
      <c r="W379" s="63">
        <v>1</v>
      </c>
      <c r="X379" s="67"/>
      <c r="Y379" s="104" t="s">
        <v>1102</v>
      </c>
    </row>
    <row r="380" spans="1:25" ht="12" customHeight="1" x14ac:dyDescent="0.3">
      <c r="A380" s="56">
        <v>378</v>
      </c>
      <c r="B380" s="60">
        <v>1446</v>
      </c>
      <c r="C380" s="58" t="s">
        <v>1816</v>
      </c>
      <c r="D380" s="56" t="s">
        <v>1735</v>
      </c>
      <c r="E380" s="58" t="s">
        <v>1080</v>
      </c>
      <c r="F380" s="58" t="s">
        <v>1143</v>
      </c>
      <c r="G380" s="56" t="s">
        <v>1165</v>
      </c>
      <c r="H380" s="58" t="s">
        <v>2144</v>
      </c>
      <c r="I380" s="58" t="s">
        <v>2177</v>
      </c>
      <c r="J380" s="56" t="s">
        <v>1100</v>
      </c>
      <c r="K380" s="73">
        <v>200000</v>
      </c>
      <c r="L380" s="62">
        <f t="shared" si="14"/>
        <v>200000</v>
      </c>
      <c r="M380" s="58"/>
      <c r="N380" s="58"/>
      <c r="O380" s="58"/>
      <c r="P380" s="58"/>
      <c r="Q380" s="58"/>
      <c r="R380" s="58"/>
      <c r="S380" s="58"/>
      <c r="T380" s="58"/>
      <c r="U380" s="56" t="s">
        <v>1101</v>
      </c>
      <c r="V380" s="56"/>
      <c r="W380" s="63">
        <v>1</v>
      </c>
      <c r="X380" s="67"/>
      <c r="Y380" s="104" t="s">
        <v>1102</v>
      </c>
    </row>
    <row r="381" spans="1:25" ht="12" customHeight="1" x14ac:dyDescent="0.3">
      <c r="A381" s="56">
        <v>379</v>
      </c>
      <c r="B381" s="60">
        <v>1447</v>
      </c>
      <c r="C381" s="58" t="s">
        <v>1816</v>
      </c>
      <c r="D381" s="56" t="s">
        <v>1735</v>
      </c>
      <c r="E381" s="58" t="s">
        <v>1080</v>
      </c>
      <c r="F381" s="58" t="s">
        <v>1140</v>
      </c>
      <c r="G381" s="56" t="s">
        <v>1166</v>
      </c>
      <c r="H381" s="58" t="s">
        <v>2144</v>
      </c>
      <c r="I381" s="58" t="s">
        <v>2177</v>
      </c>
      <c r="J381" s="56" t="s">
        <v>1100</v>
      </c>
      <c r="K381" s="73">
        <v>200000</v>
      </c>
      <c r="L381" s="62">
        <f t="shared" si="14"/>
        <v>200000</v>
      </c>
      <c r="M381" s="58"/>
      <c r="N381" s="58"/>
      <c r="O381" s="58"/>
      <c r="P381" s="58"/>
      <c r="Q381" s="58"/>
      <c r="R381" s="58"/>
      <c r="S381" s="58"/>
      <c r="T381" s="58"/>
      <c r="U381" s="56" t="s">
        <v>1101</v>
      </c>
      <c r="V381" s="56"/>
      <c r="W381" s="63">
        <v>1</v>
      </c>
      <c r="X381" s="67"/>
      <c r="Y381" s="104" t="s">
        <v>1102</v>
      </c>
    </row>
    <row r="382" spans="1:25" ht="12" customHeight="1" x14ac:dyDescent="0.3">
      <c r="A382" s="56">
        <v>380</v>
      </c>
      <c r="B382" s="60">
        <v>1448</v>
      </c>
      <c r="C382" s="58" t="s">
        <v>1816</v>
      </c>
      <c r="D382" s="56" t="s">
        <v>1735</v>
      </c>
      <c r="E382" s="58" t="s">
        <v>1080</v>
      </c>
      <c r="F382" s="58" t="s">
        <v>1259</v>
      </c>
      <c r="G382" s="56" t="s">
        <v>1260</v>
      </c>
      <c r="H382" s="58" t="s">
        <v>2144</v>
      </c>
      <c r="I382" s="56" t="s">
        <v>2145</v>
      </c>
      <c r="J382" s="56" t="s">
        <v>1100</v>
      </c>
      <c r="K382" s="73">
        <v>200000</v>
      </c>
      <c r="L382" s="62">
        <f t="shared" si="14"/>
        <v>200000</v>
      </c>
      <c r="M382" s="58"/>
      <c r="N382" s="58"/>
      <c r="O382" s="58"/>
      <c r="P382" s="58"/>
      <c r="Q382" s="58"/>
      <c r="R382" s="58"/>
      <c r="S382" s="58"/>
      <c r="T382" s="58"/>
      <c r="U382" s="56" t="s">
        <v>838</v>
      </c>
      <c r="V382" s="56"/>
      <c r="W382" s="63">
        <v>1</v>
      </c>
      <c r="X382" s="67"/>
      <c r="Y382" s="104" t="s">
        <v>1102</v>
      </c>
    </row>
    <row r="383" spans="1:25" ht="12" customHeight="1" x14ac:dyDescent="0.3">
      <c r="A383" s="56">
        <v>381</v>
      </c>
      <c r="B383" s="60">
        <v>1449</v>
      </c>
      <c r="C383" s="58" t="s">
        <v>1816</v>
      </c>
      <c r="D383" s="56" t="s">
        <v>1735</v>
      </c>
      <c r="E383" s="58" t="s">
        <v>1080</v>
      </c>
      <c r="F383" s="58"/>
      <c r="G383" s="56" t="s">
        <v>853</v>
      </c>
      <c r="H383" s="58" t="s">
        <v>2144</v>
      </c>
      <c r="I383" s="58" t="s">
        <v>854</v>
      </c>
      <c r="J383" s="56" t="s">
        <v>1100</v>
      </c>
      <c r="K383" s="73">
        <v>200000</v>
      </c>
      <c r="L383" s="62">
        <f t="shared" si="14"/>
        <v>200000</v>
      </c>
      <c r="M383" s="58"/>
      <c r="N383" s="58"/>
      <c r="O383" s="58"/>
      <c r="P383" s="58"/>
      <c r="Q383" s="58"/>
      <c r="R383" s="58"/>
      <c r="S383" s="58"/>
      <c r="T383" s="58"/>
      <c r="U383" s="56" t="s">
        <v>1101</v>
      </c>
      <c r="V383" s="56"/>
      <c r="W383" s="63">
        <v>1</v>
      </c>
      <c r="X383" s="67"/>
      <c r="Y383" s="104" t="s">
        <v>1102</v>
      </c>
    </row>
    <row r="384" spans="1:25" ht="12" customHeight="1" x14ac:dyDescent="0.3">
      <c r="A384" s="56">
        <v>382</v>
      </c>
      <c r="B384" s="60">
        <v>1450</v>
      </c>
      <c r="C384" s="58" t="s">
        <v>1816</v>
      </c>
      <c r="D384" s="56" t="s">
        <v>1735</v>
      </c>
      <c r="E384" s="58" t="s">
        <v>1080</v>
      </c>
      <c r="F384" s="58"/>
      <c r="G384" s="56" t="s">
        <v>855</v>
      </c>
      <c r="H384" s="58" t="s">
        <v>2144</v>
      </c>
      <c r="I384" s="58" t="s">
        <v>854</v>
      </c>
      <c r="J384" s="56" t="s">
        <v>1100</v>
      </c>
      <c r="K384" s="73">
        <v>200000</v>
      </c>
      <c r="L384" s="62">
        <f t="shared" si="14"/>
        <v>200000</v>
      </c>
      <c r="M384" s="58"/>
      <c r="N384" s="58"/>
      <c r="O384" s="58"/>
      <c r="P384" s="58"/>
      <c r="Q384" s="58"/>
      <c r="R384" s="58"/>
      <c r="S384" s="58"/>
      <c r="T384" s="58"/>
      <c r="U384" s="56" t="s">
        <v>1101</v>
      </c>
      <c r="V384" s="56"/>
      <c r="W384" s="63">
        <v>1</v>
      </c>
      <c r="X384" s="67"/>
      <c r="Y384" s="104" t="s">
        <v>1102</v>
      </c>
    </row>
    <row r="385" spans="1:25" ht="12" customHeight="1" x14ac:dyDescent="0.3">
      <c r="A385" s="56">
        <v>383</v>
      </c>
      <c r="B385" s="60">
        <v>1451</v>
      </c>
      <c r="C385" s="58" t="s">
        <v>1816</v>
      </c>
      <c r="D385" s="56" t="s">
        <v>1735</v>
      </c>
      <c r="E385" s="58" t="s">
        <v>1080</v>
      </c>
      <c r="F385" s="58" t="s">
        <v>1143</v>
      </c>
      <c r="G385" s="56" t="s">
        <v>858</v>
      </c>
      <c r="H385" s="58" t="s">
        <v>2144</v>
      </c>
      <c r="I385" s="58" t="s">
        <v>854</v>
      </c>
      <c r="J385" s="56" t="s">
        <v>1100</v>
      </c>
      <c r="K385" s="73">
        <v>200000</v>
      </c>
      <c r="L385" s="62">
        <f t="shared" si="14"/>
        <v>200000</v>
      </c>
      <c r="M385" s="58"/>
      <c r="N385" s="58"/>
      <c r="O385" s="58"/>
      <c r="P385" s="58"/>
      <c r="Q385" s="58"/>
      <c r="R385" s="58"/>
      <c r="S385" s="58"/>
      <c r="T385" s="58"/>
      <c r="U385" s="56" t="s">
        <v>1101</v>
      </c>
      <c r="V385" s="56"/>
      <c r="W385" s="63">
        <v>1</v>
      </c>
      <c r="X385" s="67"/>
      <c r="Y385" s="104" t="s">
        <v>1102</v>
      </c>
    </row>
    <row r="386" spans="1:25" ht="12" customHeight="1" x14ac:dyDescent="0.3">
      <c r="A386" s="56">
        <v>384</v>
      </c>
      <c r="B386" s="60">
        <v>1452</v>
      </c>
      <c r="C386" s="58" t="s">
        <v>1816</v>
      </c>
      <c r="D386" s="56" t="s">
        <v>1735</v>
      </c>
      <c r="E386" s="58" t="s">
        <v>1080</v>
      </c>
      <c r="F386" s="58"/>
      <c r="G386" s="56" t="s">
        <v>859</v>
      </c>
      <c r="H386" s="58" t="s">
        <v>2144</v>
      </c>
      <c r="I386" s="58" t="s">
        <v>854</v>
      </c>
      <c r="J386" s="56" t="s">
        <v>1100</v>
      </c>
      <c r="K386" s="73">
        <v>200000</v>
      </c>
      <c r="L386" s="62">
        <f t="shared" si="14"/>
        <v>200000</v>
      </c>
      <c r="M386" s="58"/>
      <c r="N386" s="58"/>
      <c r="O386" s="58"/>
      <c r="P386" s="58"/>
      <c r="Q386" s="58"/>
      <c r="R386" s="58"/>
      <c r="S386" s="58"/>
      <c r="T386" s="58"/>
      <c r="U386" s="56" t="s">
        <v>860</v>
      </c>
      <c r="V386" s="56"/>
      <c r="W386" s="63">
        <v>1</v>
      </c>
      <c r="X386" s="67"/>
      <c r="Y386" s="104" t="s">
        <v>1102</v>
      </c>
    </row>
    <row r="387" spans="1:25" ht="12" customHeight="1" x14ac:dyDescent="0.3">
      <c r="A387" s="56">
        <v>385</v>
      </c>
      <c r="B387" s="60">
        <v>1453</v>
      </c>
      <c r="C387" s="58" t="s">
        <v>1816</v>
      </c>
      <c r="D387" s="56" t="s">
        <v>1735</v>
      </c>
      <c r="E387" s="58" t="s">
        <v>1080</v>
      </c>
      <c r="F387" s="58"/>
      <c r="G387" s="56" t="s">
        <v>861</v>
      </c>
      <c r="H387" s="58" t="s">
        <v>2144</v>
      </c>
      <c r="I387" s="58" t="s">
        <v>854</v>
      </c>
      <c r="J387" s="56" t="s">
        <v>1100</v>
      </c>
      <c r="K387" s="73">
        <v>200000</v>
      </c>
      <c r="L387" s="62">
        <f t="shared" si="14"/>
        <v>200000</v>
      </c>
      <c r="M387" s="58"/>
      <c r="N387" s="58"/>
      <c r="O387" s="58"/>
      <c r="P387" s="58"/>
      <c r="Q387" s="58"/>
      <c r="R387" s="58"/>
      <c r="S387" s="58"/>
      <c r="T387" s="58"/>
      <c r="U387" s="56" t="s">
        <v>1101</v>
      </c>
      <c r="V387" s="56"/>
      <c r="W387" s="63">
        <v>1</v>
      </c>
      <c r="X387" s="67"/>
      <c r="Y387" s="104" t="s">
        <v>1102</v>
      </c>
    </row>
    <row r="388" spans="1:25" ht="12" customHeight="1" x14ac:dyDescent="0.3">
      <c r="A388" s="56">
        <v>386</v>
      </c>
      <c r="B388" s="60">
        <v>1454</v>
      </c>
      <c r="C388" s="58" t="s">
        <v>1816</v>
      </c>
      <c r="D388" s="56" t="s">
        <v>1735</v>
      </c>
      <c r="E388" s="58" t="s">
        <v>1080</v>
      </c>
      <c r="F388" s="58"/>
      <c r="G388" s="56" t="s">
        <v>862</v>
      </c>
      <c r="H388" s="58" t="s">
        <v>2144</v>
      </c>
      <c r="I388" s="58" t="s">
        <v>854</v>
      </c>
      <c r="J388" s="56" t="s">
        <v>1100</v>
      </c>
      <c r="K388" s="73">
        <v>200000</v>
      </c>
      <c r="L388" s="62">
        <f t="shared" si="14"/>
        <v>200000</v>
      </c>
      <c r="M388" s="58"/>
      <c r="N388" s="58"/>
      <c r="O388" s="58"/>
      <c r="P388" s="58"/>
      <c r="Q388" s="58"/>
      <c r="R388" s="58"/>
      <c r="S388" s="58"/>
      <c r="T388" s="58"/>
      <c r="U388" s="56" t="s">
        <v>1101</v>
      </c>
      <c r="V388" s="56"/>
      <c r="W388" s="63">
        <v>1</v>
      </c>
      <c r="X388" s="67"/>
      <c r="Y388" s="104" t="s">
        <v>1102</v>
      </c>
    </row>
    <row r="389" spans="1:25" ht="12" customHeight="1" x14ac:dyDescent="0.3">
      <c r="A389" s="56">
        <v>387</v>
      </c>
      <c r="B389" s="60">
        <v>1455</v>
      </c>
      <c r="C389" s="58" t="s">
        <v>1816</v>
      </c>
      <c r="D389" s="56" t="s">
        <v>1735</v>
      </c>
      <c r="E389" s="58" t="s">
        <v>1080</v>
      </c>
      <c r="F389" s="58" t="s">
        <v>1098</v>
      </c>
      <c r="G389" s="56" t="s">
        <v>1312</v>
      </c>
      <c r="H389" s="58" t="s">
        <v>2144</v>
      </c>
      <c r="I389" s="58" t="s">
        <v>2151</v>
      </c>
      <c r="J389" s="56" t="s">
        <v>1100</v>
      </c>
      <c r="K389" s="73">
        <v>200000</v>
      </c>
      <c r="L389" s="62">
        <f t="shared" si="14"/>
        <v>200000</v>
      </c>
      <c r="M389" s="58"/>
      <c r="N389" s="58"/>
      <c r="O389" s="58"/>
      <c r="P389" s="58"/>
      <c r="Q389" s="58"/>
      <c r="R389" s="58"/>
      <c r="S389" s="58"/>
      <c r="T389" s="58"/>
      <c r="U389" s="56" t="s">
        <v>1101</v>
      </c>
      <c r="V389" s="56"/>
      <c r="W389" s="63">
        <v>1</v>
      </c>
      <c r="X389" s="67"/>
      <c r="Y389" s="104" t="s">
        <v>1102</v>
      </c>
    </row>
    <row r="390" spans="1:25" ht="12" customHeight="1" x14ac:dyDescent="0.3">
      <c r="A390" s="56">
        <v>388</v>
      </c>
      <c r="B390" s="60">
        <v>1456</v>
      </c>
      <c r="C390" s="58" t="s">
        <v>1816</v>
      </c>
      <c r="D390" s="56" t="s">
        <v>1735</v>
      </c>
      <c r="E390" s="58" t="s">
        <v>1080</v>
      </c>
      <c r="F390" s="58" t="s">
        <v>1135</v>
      </c>
      <c r="G390" s="56" t="s">
        <v>916</v>
      </c>
      <c r="H390" s="58" t="s">
        <v>2144</v>
      </c>
      <c r="I390" s="58" t="s">
        <v>911</v>
      </c>
      <c r="J390" s="56" t="s">
        <v>1100</v>
      </c>
      <c r="K390" s="73">
        <v>200000</v>
      </c>
      <c r="L390" s="62">
        <f t="shared" si="14"/>
        <v>200000</v>
      </c>
      <c r="M390" s="58"/>
      <c r="N390" s="58"/>
      <c r="O390" s="58"/>
      <c r="P390" s="58"/>
      <c r="Q390" s="58"/>
      <c r="R390" s="58"/>
      <c r="S390" s="58"/>
      <c r="T390" s="58"/>
      <c r="U390" s="56" t="s">
        <v>912</v>
      </c>
      <c r="V390" s="56"/>
      <c r="W390" s="63">
        <v>1</v>
      </c>
      <c r="X390" s="67"/>
      <c r="Y390" s="104" t="s">
        <v>1102</v>
      </c>
    </row>
    <row r="391" spans="1:25" ht="12" customHeight="1" x14ac:dyDescent="0.3">
      <c r="A391" s="56">
        <v>389</v>
      </c>
      <c r="B391" s="60">
        <v>1457</v>
      </c>
      <c r="C391" s="76" t="s">
        <v>1816</v>
      </c>
      <c r="D391" s="56" t="s">
        <v>1735</v>
      </c>
      <c r="E391" s="76" t="s">
        <v>1080</v>
      </c>
      <c r="F391" s="76" t="s">
        <v>1098</v>
      </c>
      <c r="G391" s="76" t="s">
        <v>917</v>
      </c>
      <c r="H391" s="77" t="s">
        <v>2144</v>
      </c>
      <c r="I391" s="76" t="s">
        <v>899</v>
      </c>
      <c r="J391" s="76" t="s">
        <v>1100</v>
      </c>
      <c r="K391" s="78">
        <v>200000</v>
      </c>
      <c r="L391" s="78">
        <v>200000</v>
      </c>
      <c r="U391" s="76" t="s">
        <v>1101</v>
      </c>
      <c r="V391" s="76"/>
      <c r="W391" s="116">
        <v>1</v>
      </c>
      <c r="X391" s="67"/>
      <c r="Y391" s="104" t="s">
        <v>1102</v>
      </c>
    </row>
    <row r="392" spans="1:25" ht="12" customHeight="1" x14ac:dyDescent="0.3">
      <c r="A392" s="56">
        <v>390</v>
      </c>
      <c r="B392" s="60">
        <v>1458</v>
      </c>
      <c r="C392" s="56" t="s">
        <v>1515</v>
      </c>
      <c r="D392" s="56" t="s">
        <v>1550</v>
      </c>
      <c r="E392" s="56" t="s">
        <v>1387</v>
      </c>
      <c r="F392" s="56" t="s">
        <v>1388</v>
      </c>
      <c r="G392" s="56" t="s">
        <v>880</v>
      </c>
      <c r="H392" s="56" t="s">
        <v>1830</v>
      </c>
      <c r="I392" s="56" t="s">
        <v>1518</v>
      </c>
      <c r="J392" s="56" t="s">
        <v>1519</v>
      </c>
      <c r="K392" s="83">
        <v>200000</v>
      </c>
      <c r="L392" s="62">
        <f>K392*W392</f>
        <v>200000</v>
      </c>
      <c r="M392" s="56" t="s">
        <v>1545</v>
      </c>
      <c r="N392" s="56"/>
      <c r="O392" s="56" t="s">
        <v>2281</v>
      </c>
      <c r="P392" s="56"/>
      <c r="Q392" s="56"/>
      <c r="R392" s="56"/>
      <c r="S392" s="56"/>
      <c r="T392" s="56"/>
      <c r="U392" s="56"/>
      <c r="V392" s="56"/>
      <c r="W392" s="63">
        <v>1</v>
      </c>
      <c r="X392" s="67"/>
      <c r="Y392" s="104" t="s">
        <v>1102</v>
      </c>
    </row>
    <row r="393" spans="1:25" ht="12" customHeight="1" x14ac:dyDescent="0.3">
      <c r="A393" s="56">
        <v>391</v>
      </c>
      <c r="B393" s="60">
        <v>1459</v>
      </c>
      <c r="C393" s="56" t="s">
        <v>2213</v>
      </c>
      <c r="D393" s="56" t="s">
        <v>706</v>
      </c>
      <c r="E393" s="56" t="s">
        <v>816</v>
      </c>
      <c r="F393" s="56" t="s">
        <v>819</v>
      </c>
      <c r="G393" s="56" t="s">
        <v>820</v>
      </c>
      <c r="H393" s="56" t="s">
        <v>1820</v>
      </c>
      <c r="I393" s="56" t="s">
        <v>2251</v>
      </c>
      <c r="J393" s="56" t="s">
        <v>625</v>
      </c>
      <c r="K393" s="83">
        <v>200000</v>
      </c>
      <c r="L393" s="62">
        <f>K393*W393</f>
        <v>200000</v>
      </c>
      <c r="M393" s="56"/>
      <c r="N393" s="56"/>
      <c r="O393" s="56"/>
      <c r="P393" s="56"/>
      <c r="Q393" s="56"/>
      <c r="R393" s="56"/>
      <c r="S393" s="56"/>
      <c r="T393" s="56"/>
      <c r="U393" s="86" t="s">
        <v>816</v>
      </c>
      <c r="V393" s="56"/>
      <c r="W393" s="63">
        <v>1</v>
      </c>
      <c r="X393" s="67"/>
      <c r="Y393" s="104" t="s">
        <v>1102</v>
      </c>
    </row>
    <row r="394" spans="1:25" ht="12" customHeight="1" x14ac:dyDescent="0.3">
      <c r="A394" s="67">
        <v>392</v>
      </c>
      <c r="B394" s="60">
        <v>1460</v>
      </c>
      <c r="C394" s="56" t="s">
        <v>2213</v>
      </c>
      <c r="D394" s="56" t="s">
        <v>830</v>
      </c>
      <c r="E394" s="56" t="s">
        <v>831</v>
      </c>
      <c r="F394" s="56" t="s">
        <v>832</v>
      </c>
      <c r="G394" s="56" t="s">
        <v>675</v>
      </c>
      <c r="H394" s="56" t="s">
        <v>1820</v>
      </c>
      <c r="I394" s="56" t="s">
        <v>2251</v>
      </c>
      <c r="J394" s="56" t="s">
        <v>625</v>
      </c>
      <c r="K394" s="83">
        <v>200000</v>
      </c>
      <c r="L394" s="62">
        <f>K394*W394</f>
        <v>200000</v>
      </c>
      <c r="M394" s="56"/>
      <c r="N394" s="56"/>
      <c r="O394" s="56"/>
      <c r="P394" s="56"/>
      <c r="Q394" s="56"/>
      <c r="R394" s="56"/>
      <c r="S394" s="56"/>
      <c r="T394" s="56"/>
      <c r="U394" s="86" t="s">
        <v>834</v>
      </c>
      <c r="V394" s="67"/>
      <c r="W394" s="81">
        <v>1</v>
      </c>
      <c r="X394" s="76"/>
      <c r="Y394" s="76" t="s">
        <v>1102</v>
      </c>
    </row>
    <row r="395" spans="1:25" ht="12" customHeight="1" x14ac:dyDescent="0.3">
      <c r="A395" s="67">
        <v>393</v>
      </c>
      <c r="B395" s="60">
        <v>1461</v>
      </c>
      <c r="C395" s="56" t="s">
        <v>1565</v>
      </c>
      <c r="D395" s="56" t="s">
        <v>208</v>
      </c>
      <c r="E395" s="56" t="s">
        <v>213</v>
      </c>
      <c r="F395" s="56" t="s">
        <v>210</v>
      </c>
      <c r="G395" s="56" t="s">
        <v>223</v>
      </c>
      <c r="H395" s="56" t="s">
        <v>208</v>
      </c>
      <c r="I395" s="56" t="s">
        <v>212</v>
      </c>
      <c r="J395" s="56"/>
      <c r="K395" s="62">
        <v>200000</v>
      </c>
      <c r="L395" s="62">
        <v>200000</v>
      </c>
      <c r="M395" s="56"/>
      <c r="N395" s="56"/>
      <c r="O395" s="56"/>
      <c r="P395" s="56"/>
      <c r="Q395" s="56"/>
      <c r="R395" s="56"/>
      <c r="S395" s="56"/>
      <c r="T395" s="56"/>
      <c r="U395" s="56"/>
      <c r="V395" s="67"/>
      <c r="W395" s="81">
        <v>1</v>
      </c>
      <c r="X395" s="76"/>
      <c r="Y395" s="76" t="s">
        <v>1102</v>
      </c>
    </row>
    <row r="396" spans="1:25" ht="12" customHeight="1" x14ac:dyDescent="0.3">
      <c r="A396" s="67">
        <v>394</v>
      </c>
      <c r="B396" s="60">
        <v>1462</v>
      </c>
      <c r="C396" s="56" t="s">
        <v>1565</v>
      </c>
      <c r="D396" s="56" t="s">
        <v>208</v>
      </c>
      <c r="E396" s="56" t="s">
        <v>213</v>
      </c>
      <c r="F396" s="56" t="s">
        <v>210</v>
      </c>
      <c r="G396" s="56" t="s">
        <v>226</v>
      </c>
      <c r="H396" s="56" t="s">
        <v>208</v>
      </c>
      <c r="I396" s="56" t="s">
        <v>212</v>
      </c>
      <c r="J396" s="56"/>
      <c r="K396" s="62">
        <v>200000</v>
      </c>
      <c r="L396" s="62">
        <v>200000</v>
      </c>
      <c r="M396" s="56"/>
      <c r="N396" s="56"/>
      <c r="O396" s="56"/>
      <c r="P396" s="56"/>
      <c r="Q396" s="56"/>
      <c r="R396" s="56"/>
      <c r="S396" s="56"/>
      <c r="T396" s="56"/>
      <c r="U396" s="56"/>
      <c r="V396" s="67"/>
      <c r="W396" s="81">
        <v>1</v>
      </c>
      <c r="X396" s="76"/>
      <c r="Y396" s="76" t="s">
        <v>1102</v>
      </c>
    </row>
    <row r="397" spans="1:25" ht="12" customHeight="1" x14ac:dyDescent="0.3">
      <c r="A397" s="56">
        <v>395</v>
      </c>
      <c r="B397" s="58">
        <v>1463</v>
      </c>
      <c r="C397" s="56" t="s">
        <v>228</v>
      </c>
      <c r="D397" s="56"/>
      <c r="E397" s="56" t="s">
        <v>231</v>
      </c>
      <c r="F397" s="56"/>
      <c r="G397" s="56" t="s">
        <v>23</v>
      </c>
      <c r="H397" s="56" t="s">
        <v>201</v>
      </c>
      <c r="I397" s="56" t="s">
        <v>2218</v>
      </c>
      <c r="J397" s="56"/>
      <c r="K397" s="62">
        <v>200000</v>
      </c>
      <c r="L397" s="62">
        <v>200000</v>
      </c>
      <c r="M397" s="56"/>
      <c r="N397" s="56"/>
      <c r="O397" s="56"/>
      <c r="P397" s="56"/>
      <c r="Q397" s="56"/>
      <c r="R397" s="56"/>
      <c r="S397" s="56"/>
      <c r="T397" s="56"/>
      <c r="U397" s="56" t="s">
        <v>24</v>
      </c>
      <c r="V397" s="67"/>
      <c r="W397" s="81">
        <v>1</v>
      </c>
      <c r="X397" s="76"/>
      <c r="Y397" s="76" t="s">
        <v>1102</v>
      </c>
    </row>
    <row r="398" spans="1:25" ht="12" customHeight="1" x14ac:dyDescent="0.3">
      <c r="A398" s="56">
        <v>396</v>
      </c>
      <c r="B398" s="58">
        <v>1464</v>
      </c>
      <c r="C398" s="75" t="s">
        <v>1816</v>
      </c>
      <c r="D398" s="56" t="s">
        <v>1735</v>
      </c>
      <c r="E398" s="58" t="s">
        <v>1080</v>
      </c>
      <c r="F398" s="58" t="s">
        <v>923</v>
      </c>
      <c r="G398" s="75" t="s">
        <v>924</v>
      </c>
      <c r="H398" s="58" t="s">
        <v>2144</v>
      </c>
      <c r="I398" s="58" t="s">
        <v>1518</v>
      </c>
      <c r="J398" s="56" t="s">
        <v>1100</v>
      </c>
      <c r="K398" s="73">
        <v>2561800</v>
      </c>
      <c r="L398" s="62">
        <v>0</v>
      </c>
      <c r="M398" s="58"/>
      <c r="N398" s="58"/>
      <c r="O398" s="58"/>
      <c r="P398" s="58"/>
      <c r="Q398" s="58"/>
      <c r="R398" s="58"/>
      <c r="S398" s="58"/>
      <c r="T398" s="58"/>
      <c r="U398" s="56" t="s">
        <v>925</v>
      </c>
      <c r="V398" s="56"/>
      <c r="W398" s="63">
        <v>0</v>
      </c>
      <c r="X398" s="80" t="s">
        <v>926</v>
      </c>
      <c r="Y398" s="56" t="s">
        <v>927</v>
      </c>
    </row>
    <row r="399" spans="1:25" ht="12" customHeight="1" x14ac:dyDescent="0.3">
      <c r="A399" s="56">
        <v>397</v>
      </c>
      <c r="B399" s="60">
        <v>1465</v>
      </c>
      <c r="C399" s="58" t="s">
        <v>1816</v>
      </c>
      <c r="D399" s="56" t="s">
        <v>1735</v>
      </c>
      <c r="E399" s="58" t="s">
        <v>1080</v>
      </c>
      <c r="F399" s="58" t="s">
        <v>1170</v>
      </c>
      <c r="G399" s="56" t="s">
        <v>904</v>
      </c>
      <c r="H399" s="58" t="s">
        <v>2144</v>
      </c>
      <c r="I399" s="58" t="s">
        <v>1116</v>
      </c>
      <c r="J399" s="56" t="s">
        <v>1100</v>
      </c>
      <c r="K399" s="73">
        <v>210000</v>
      </c>
      <c r="L399" s="62">
        <f t="shared" ref="L399:L407" si="15">K399*W399</f>
        <v>210000</v>
      </c>
      <c r="M399" s="58"/>
      <c r="N399" s="58"/>
      <c r="O399" s="58"/>
      <c r="P399" s="58"/>
      <c r="Q399" s="58"/>
      <c r="R399" s="58"/>
      <c r="S399" s="58"/>
      <c r="T399" s="58"/>
      <c r="U399" s="56" t="s">
        <v>901</v>
      </c>
      <c r="V399" s="56"/>
      <c r="W399" s="81">
        <v>1</v>
      </c>
      <c r="X399" s="103"/>
      <c r="Y399" s="56" t="s">
        <v>933</v>
      </c>
    </row>
    <row r="400" spans="1:25" ht="12" customHeight="1" x14ac:dyDescent="0.3">
      <c r="A400" s="56">
        <v>398</v>
      </c>
      <c r="B400" s="60">
        <v>1466</v>
      </c>
      <c r="C400" s="58" t="s">
        <v>1816</v>
      </c>
      <c r="D400" s="56"/>
      <c r="E400" s="58" t="s">
        <v>1355</v>
      </c>
      <c r="F400" s="56" t="s">
        <v>1356</v>
      </c>
      <c r="G400" s="76" t="s">
        <v>1357</v>
      </c>
      <c r="H400" s="58" t="s">
        <v>1830</v>
      </c>
      <c r="I400" s="56" t="s">
        <v>2294</v>
      </c>
      <c r="J400" s="56"/>
      <c r="K400" s="79">
        <v>210000</v>
      </c>
      <c r="L400" s="62">
        <f t="shared" si="15"/>
        <v>210000</v>
      </c>
      <c r="M400" s="58"/>
      <c r="N400" s="58"/>
      <c r="O400" s="58"/>
      <c r="P400" s="58"/>
      <c r="Q400" s="58"/>
      <c r="R400" s="58"/>
      <c r="S400" s="58"/>
      <c r="T400" s="58"/>
      <c r="U400" s="102"/>
      <c r="V400" s="56"/>
      <c r="W400" s="81">
        <v>1</v>
      </c>
      <c r="X400" s="103"/>
      <c r="Y400" s="56" t="s">
        <v>933</v>
      </c>
    </row>
    <row r="401" spans="1:25" ht="12" customHeight="1" x14ac:dyDescent="0.3">
      <c r="A401" s="67">
        <v>399</v>
      </c>
      <c r="B401" s="60">
        <v>1467</v>
      </c>
      <c r="C401" s="58" t="s">
        <v>1816</v>
      </c>
      <c r="D401" s="56" t="s">
        <v>1735</v>
      </c>
      <c r="E401" s="58" t="s">
        <v>1080</v>
      </c>
      <c r="F401" s="58" t="s">
        <v>1098</v>
      </c>
      <c r="G401" s="56" t="s">
        <v>898</v>
      </c>
      <c r="H401" s="58" t="s">
        <v>2144</v>
      </c>
      <c r="I401" s="56" t="s">
        <v>899</v>
      </c>
      <c r="J401" s="56" t="s">
        <v>1100</v>
      </c>
      <c r="K401" s="73">
        <v>220000</v>
      </c>
      <c r="L401" s="62">
        <f t="shared" si="15"/>
        <v>220000</v>
      </c>
      <c r="M401" s="58"/>
      <c r="N401" s="58"/>
      <c r="O401" s="58"/>
      <c r="P401" s="58"/>
      <c r="Q401" s="58"/>
      <c r="R401" s="58"/>
      <c r="S401" s="58"/>
      <c r="T401" s="58"/>
      <c r="U401" s="56" t="s">
        <v>1101</v>
      </c>
      <c r="V401" s="56"/>
      <c r="W401" s="81">
        <v>1</v>
      </c>
      <c r="X401" s="103"/>
      <c r="Y401" s="56" t="s">
        <v>933</v>
      </c>
    </row>
    <row r="402" spans="1:25" ht="12" customHeight="1" x14ac:dyDescent="0.3">
      <c r="A402" s="67">
        <v>400</v>
      </c>
      <c r="B402" s="60">
        <v>1468</v>
      </c>
      <c r="C402" s="69" t="s">
        <v>1816</v>
      </c>
      <c r="D402" s="56" t="s">
        <v>1735</v>
      </c>
      <c r="E402" s="58" t="s">
        <v>1479</v>
      </c>
      <c r="F402" s="58" t="s">
        <v>944</v>
      </c>
      <c r="G402" s="75" t="s">
        <v>945</v>
      </c>
      <c r="H402" s="58" t="s">
        <v>2144</v>
      </c>
      <c r="I402" s="58" t="s">
        <v>930</v>
      </c>
      <c r="J402" s="56" t="s">
        <v>931</v>
      </c>
      <c r="K402" s="73">
        <v>19230769</v>
      </c>
      <c r="L402" s="62">
        <f t="shared" si="15"/>
        <v>0</v>
      </c>
      <c r="M402" s="58"/>
      <c r="N402" s="58"/>
      <c r="O402" s="58"/>
      <c r="P402" s="58"/>
      <c r="Q402" s="58"/>
      <c r="R402" s="58"/>
      <c r="S402" s="58"/>
      <c r="T402" s="58"/>
      <c r="U402" s="76" t="s">
        <v>946</v>
      </c>
      <c r="V402" s="56"/>
      <c r="W402" s="81">
        <v>0</v>
      </c>
      <c r="X402" s="80" t="s">
        <v>947</v>
      </c>
      <c r="Y402" s="56"/>
    </row>
    <row r="403" spans="1:25" ht="12" customHeight="1" x14ac:dyDescent="0.3">
      <c r="A403" s="67">
        <v>401</v>
      </c>
      <c r="B403" s="60">
        <v>1469</v>
      </c>
      <c r="C403" s="69" t="s">
        <v>1816</v>
      </c>
      <c r="D403" s="56" t="s">
        <v>1735</v>
      </c>
      <c r="E403" s="58" t="s">
        <v>1479</v>
      </c>
      <c r="F403" s="58" t="s">
        <v>944</v>
      </c>
      <c r="G403" s="75" t="s">
        <v>948</v>
      </c>
      <c r="H403" s="58" t="s">
        <v>949</v>
      </c>
      <c r="I403" s="58" t="s">
        <v>930</v>
      </c>
      <c r="J403" s="56" t="s">
        <v>931</v>
      </c>
      <c r="K403" s="78">
        <v>10897436</v>
      </c>
      <c r="L403" s="62">
        <f t="shared" si="15"/>
        <v>0</v>
      </c>
      <c r="M403" s="58"/>
      <c r="N403" s="58"/>
      <c r="O403" s="58"/>
      <c r="P403" s="58"/>
      <c r="Q403" s="58"/>
      <c r="R403" s="58"/>
      <c r="S403" s="58"/>
      <c r="T403" s="58"/>
      <c r="U403" s="76" t="s">
        <v>950</v>
      </c>
      <c r="V403" s="56"/>
      <c r="W403" s="81">
        <v>0</v>
      </c>
      <c r="X403" s="80" t="s">
        <v>947</v>
      </c>
      <c r="Y403" s="56"/>
    </row>
    <row r="404" spans="1:25" ht="12" customHeight="1" x14ac:dyDescent="0.3">
      <c r="A404" s="56">
        <v>402</v>
      </c>
      <c r="B404" s="58">
        <v>1470</v>
      </c>
      <c r="C404" s="69" t="s">
        <v>1816</v>
      </c>
      <c r="D404" s="56" t="s">
        <v>1735</v>
      </c>
      <c r="E404" s="58" t="s">
        <v>1479</v>
      </c>
      <c r="F404" s="58" t="s">
        <v>944</v>
      </c>
      <c r="G404" s="75" t="s">
        <v>951</v>
      </c>
      <c r="H404" s="58" t="s">
        <v>1466</v>
      </c>
      <c r="I404" s="58" t="s">
        <v>930</v>
      </c>
      <c r="J404" s="56" t="s">
        <v>931</v>
      </c>
      <c r="K404" s="79">
        <v>19230769</v>
      </c>
      <c r="L404" s="62">
        <f t="shared" si="15"/>
        <v>0</v>
      </c>
      <c r="M404" s="58"/>
      <c r="N404" s="58"/>
      <c r="O404" s="58"/>
      <c r="P404" s="58"/>
      <c r="Q404" s="58"/>
      <c r="R404" s="58"/>
      <c r="S404" s="58"/>
      <c r="T404" s="58"/>
      <c r="U404" s="56"/>
      <c r="V404" s="56"/>
      <c r="W404" s="81">
        <v>0</v>
      </c>
      <c r="X404" s="80" t="s">
        <v>947</v>
      </c>
      <c r="Y404" s="56"/>
    </row>
    <row r="405" spans="1:25" ht="12" customHeight="1" x14ac:dyDescent="0.3">
      <c r="A405" s="56">
        <v>403</v>
      </c>
      <c r="B405" s="58">
        <v>1471</v>
      </c>
      <c r="C405" s="75" t="s">
        <v>1816</v>
      </c>
      <c r="D405" s="56" t="s">
        <v>1735</v>
      </c>
      <c r="E405" s="58" t="s">
        <v>1479</v>
      </c>
      <c r="F405" s="58" t="s">
        <v>944</v>
      </c>
      <c r="G405" s="75" t="s">
        <v>952</v>
      </c>
      <c r="H405" s="58" t="s">
        <v>949</v>
      </c>
      <c r="I405" s="58" t="s">
        <v>930</v>
      </c>
      <c r="J405" s="56" t="s">
        <v>931</v>
      </c>
      <c r="K405" s="73">
        <v>8974359</v>
      </c>
      <c r="L405" s="62">
        <f t="shared" si="15"/>
        <v>0</v>
      </c>
      <c r="M405" s="58"/>
      <c r="N405" s="58"/>
      <c r="O405" s="58"/>
      <c r="P405" s="58"/>
      <c r="Q405" s="58"/>
      <c r="R405" s="58"/>
      <c r="S405" s="58"/>
      <c r="T405" s="58"/>
      <c r="U405" s="56"/>
      <c r="V405" s="56"/>
      <c r="W405" s="81">
        <v>0</v>
      </c>
      <c r="X405" s="80" t="s">
        <v>947</v>
      </c>
      <c r="Y405" s="56"/>
    </row>
    <row r="406" spans="1:25" ht="12" customHeight="1" x14ac:dyDescent="0.3">
      <c r="A406" s="56">
        <v>404</v>
      </c>
      <c r="B406" s="60">
        <v>1472</v>
      </c>
      <c r="C406" s="56" t="s">
        <v>2213</v>
      </c>
      <c r="D406" s="56"/>
      <c r="E406" s="56" t="s">
        <v>402</v>
      </c>
      <c r="F406" s="56" t="s">
        <v>185</v>
      </c>
      <c r="G406" s="56" t="s">
        <v>185</v>
      </c>
      <c r="H406" s="56" t="s">
        <v>1830</v>
      </c>
      <c r="I406" s="56" t="s">
        <v>2294</v>
      </c>
      <c r="J406" s="56" t="s">
        <v>184</v>
      </c>
      <c r="K406" s="83">
        <v>220000</v>
      </c>
      <c r="L406" s="62">
        <f t="shared" si="15"/>
        <v>220000</v>
      </c>
      <c r="M406" s="56"/>
      <c r="N406" s="56"/>
      <c r="O406" s="56"/>
      <c r="P406" s="56"/>
      <c r="Q406" s="56"/>
      <c r="R406" s="56"/>
      <c r="S406" s="56"/>
      <c r="T406" s="56"/>
      <c r="U406" s="86"/>
      <c r="V406" s="56"/>
      <c r="W406" s="81">
        <v>1</v>
      </c>
      <c r="X406" s="103"/>
      <c r="Y406" s="56"/>
    </row>
    <row r="407" spans="1:25" ht="12" customHeight="1" x14ac:dyDescent="0.3">
      <c r="A407" s="56">
        <v>405</v>
      </c>
      <c r="B407" s="60">
        <v>1473</v>
      </c>
      <c r="C407" s="58" t="s">
        <v>1816</v>
      </c>
      <c r="D407" s="56" t="s">
        <v>1735</v>
      </c>
      <c r="E407" s="58" t="s">
        <v>1080</v>
      </c>
      <c r="F407" s="58" t="s">
        <v>1143</v>
      </c>
      <c r="G407" s="56" t="s">
        <v>896</v>
      </c>
      <c r="H407" s="58" t="s">
        <v>2144</v>
      </c>
      <c r="I407" s="58" t="s">
        <v>2151</v>
      </c>
      <c r="J407" s="56" t="s">
        <v>1100</v>
      </c>
      <c r="K407" s="73">
        <v>230000</v>
      </c>
      <c r="L407" s="62">
        <f t="shared" si="15"/>
        <v>230000</v>
      </c>
      <c r="M407" s="58"/>
      <c r="N407" s="58"/>
      <c r="O407" s="58"/>
      <c r="P407" s="58"/>
      <c r="Q407" s="58"/>
      <c r="R407" s="58"/>
      <c r="S407" s="58"/>
      <c r="T407" s="58"/>
      <c r="U407" s="56" t="s">
        <v>1101</v>
      </c>
      <c r="V407" s="56"/>
      <c r="W407" s="81">
        <v>1</v>
      </c>
      <c r="X407" s="103"/>
      <c r="Y407" s="56"/>
    </row>
    <row r="408" spans="1:25" ht="12" customHeight="1" x14ac:dyDescent="0.3">
      <c r="A408" s="67">
        <v>406</v>
      </c>
      <c r="B408" s="60">
        <v>1474</v>
      </c>
      <c r="C408" s="69" t="s">
        <v>1816</v>
      </c>
      <c r="D408" s="56" t="s">
        <v>1735</v>
      </c>
      <c r="E408" s="58" t="s">
        <v>1823</v>
      </c>
      <c r="F408" s="58" t="s">
        <v>959</v>
      </c>
      <c r="G408" s="75" t="s">
        <v>960</v>
      </c>
      <c r="H408" s="58" t="s">
        <v>2144</v>
      </c>
      <c r="I408" s="58" t="s">
        <v>930</v>
      </c>
      <c r="J408" s="56" t="s">
        <v>931</v>
      </c>
      <c r="K408" s="73">
        <v>2692308</v>
      </c>
      <c r="L408" s="62">
        <v>0</v>
      </c>
      <c r="M408" s="58"/>
      <c r="N408" s="58"/>
      <c r="O408" s="58"/>
      <c r="P408" s="58"/>
      <c r="Q408" s="58"/>
      <c r="R408" s="58"/>
      <c r="S408" s="58"/>
      <c r="T408" s="58"/>
      <c r="U408" s="56" t="s">
        <v>961</v>
      </c>
      <c r="V408" s="56"/>
      <c r="W408" s="81">
        <v>0</v>
      </c>
      <c r="X408" s="80"/>
      <c r="Y408" s="56"/>
    </row>
    <row r="409" spans="1:25" ht="12" customHeight="1" x14ac:dyDescent="0.3">
      <c r="A409" s="67">
        <v>407</v>
      </c>
      <c r="B409" s="60">
        <v>1475</v>
      </c>
      <c r="C409" s="56" t="s">
        <v>2213</v>
      </c>
      <c r="D409" s="56"/>
      <c r="E409" s="56" t="s">
        <v>181</v>
      </c>
      <c r="F409" s="56" t="s">
        <v>182</v>
      </c>
      <c r="G409" s="56" t="s">
        <v>183</v>
      </c>
      <c r="H409" s="56" t="s">
        <v>1043</v>
      </c>
      <c r="I409" s="56" t="s">
        <v>2294</v>
      </c>
      <c r="J409" s="56" t="s">
        <v>184</v>
      </c>
      <c r="K409" s="83">
        <v>230000</v>
      </c>
      <c r="L409" s="62">
        <f>K409*W409</f>
        <v>230000</v>
      </c>
      <c r="M409" s="56"/>
      <c r="N409" s="56"/>
      <c r="O409" s="56"/>
      <c r="P409" s="56"/>
      <c r="Q409" s="56"/>
      <c r="R409" s="56"/>
      <c r="S409" s="56"/>
      <c r="T409" s="56"/>
      <c r="U409" s="86"/>
      <c r="V409" s="56"/>
      <c r="W409" s="81">
        <v>1</v>
      </c>
      <c r="X409" s="103"/>
      <c r="Y409" s="56"/>
    </row>
    <row r="410" spans="1:25" ht="12" customHeight="1" x14ac:dyDescent="0.3">
      <c r="A410" s="67">
        <v>408</v>
      </c>
      <c r="B410" s="60">
        <v>1476</v>
      </c>
      <c r="C410" s="56" t="s">
        <v>2213</v>
      </c>
      <c r="D410" s="56"/>
      <c r="E410" s="56" t="s">
        <v>748</v>
      </c>
      <c r="F410" s="56" t="s">
        <v>187</v>
      </c>
      <c r="G410" s="56" t="s">
        <v>188</v>
      </c>
      <c r="H410" s="56" t="s">
        <v>1830</v>
      </c>
      <c r="I410" s="56" t="s">
        <v>2294</v>
      </c>
      <c r="J410" s="56" t="s">
        <v>184</v>
      </c>
      <c r="K410" s="83">
        <v>230000</v>
      </c>
      <c r="L410" s="62">
        <f>K410*W410</f>
        <v>230000</v>
      </c>
      <c r="M410" s="56"/>
      <c r="N410" s="56"/>
      <c r="O410" s="56"/>
      <c r="P410" s="56"/>
      <c r="Q410" s="56"/>
      <c r="R410" s="56"/>
      <c r="S410" s="56"/>
      <c r="T410" s="56"/>
      <c r="U410" s="86"/>
      <c r="V410" s="56"/>
      <c r="W410" s="81">
        <v>1</v>
      </c>
      <c r="X410" s="56"/>
      <c r="Y410" s="56" t="s">
        <v>927</v>
      </c>
    </row>
    <row r="411" spans="1:25" ht="12" customHeight="1" x14ac:dyDescent="0.3">
      <c r="A411" s="56">
        <v>409</v>
      </c>
      <c r="B411" s="58">
        <v>1477</v>
      </c>
      <c r="C411" s="56" t="s">
        <v>2213</v>
      </c>
      <c r="D411" s="56"/>
      <c r="E411" s="56" t="s">
        <v>748</v>
      </c>
      <c r="F411" s="56" t="s">
        <v>190</v>
      </c>
      <c r="G411" s="56" t="s">
        <v>191</v>
      </c>
      <c r="H411" s="56" t="s">
        <v>1830</v>
      </c>
      <c r="I411" s="56" t="s">
        <v>2294</v>
      </c>
      <c r="J411" s="56" t="s">
        <v>184</v>
      </c>
      <c r="K411" s="83">
        <v>230000</v>
      </c>
      <c r="L411" s="62">
        <f>K411*W411</f>
        <v>230000</v>
      </c>
      <c r="M411" s="56"/>
      <c r="N411" s="56"/>
      <c r="O411" s="56"/>
      <c r="P411" s="56"/>
      <c r="Q411" s="56"/>
      <c r="R411" s="56"/>
      <c r="S411" s="56"/>
      <c r="T411" s="56"/>
      <c r="U411" s="86"/>
      <c r="V411" s="56"/>
      <c r="W411" s="63">
        <v>1</v>
      </c>
      <c r="X411" s="103"/>
      <c r="Y411" s="56"/>
    </row>
    <row r="412" spans="1:25" ht="12" customHeight="1" x14ac:dyDescent="0.3">
      <c r="A412" s="56">
        <v>410</v>
      </c>
      <c r="B412" s="58">
        <v>1478</v>
      </c>
      <c r="C412" s="58" t="s">
        <v>1816</v>
      </c>
      <c r="D412" s="56" t="s">
        <v>1735</v>
      </c>
      <c r="E412" s="58" t="s">
        <v>1080</v>
      </c>
      <c r="F412" s="58" t="s">
        <v>1170</v>
      </c>
      <c r="G412" s="56" t="s">
        <v>909</v>
      </c>
      <c r="H412" s="58" t="s">
        <v>2144</v>
      </c>
      <c r="I412" s="58" t="s">
        <v>1116</v>
      </c>
      <c r="J412" s="56" t="s">
        <v>1100</v>
      </c>
      <c r="K412" s="73">
        <v>240000</v>
      </c>
      <c r="L412" s="62">
        <f>K412*W412</f>
        <v>240000</v>
      </c>
      <c r="M412" s="58"/>
      <c r="N412" s="58"/>
      <c r="O412" s="58"/>
      <c r="P412" s="58"/>
      <c r="Q412" s="58"/>
      <c r="R412" s="58"/>
      <c r="S412" s="58"/>
      <c r="T412" s="58"/>
      <c r="U412" s="56" t="s">
        <v>901</v>
      </c>
      <c r="V412" s="56"/>
      <c r="W412" s="63">
        <v>1</v>
      </c>
      <c r="X412" s="103"/>
      <c r="Y412" s="56"/>
    </row>
    <row r="413" spans="1:25" ht="12" customHeight="1" x14ac:dyDescent="0.3">
      <c r="A413" s="56">
        <v>411</v>
      </c>
      <c r="B413" s="82">
        <v>2001</v>
      </c>
      <c r="C413" s="58" t="s">
        <v>1816</v>
      </c>
      <c r="D413" s="56" t="s">
        <v>1735</v>
      </c>
      <c r="E413" s="58" t="s">
        <v>1080</v>
      </c>
      <c r="F413" s="58" t="s">
        <v>1109</v>
      </c>
      <c r="G413" s="56" t="s">
        <v>1110</v>
      </c>
      <c r="H413" s="58" t="s">
        <v>2144</v>
      </c>
      <c r="I413" s="58" t="s">
        <v>1336</v>
      </c>
      <c r="J413" s="56" t="s">
        <v>1100</v>
      </c>
      <c r="K413" s="73">
        <v>250000</v>
      </c>
      <c r="L413" s="62">
        <f>K413*W413</f>
        <v>250000</v>
      </c>
      <c r="M413" s="58"/>
      <c r="N413" s="58"/>
      <c r="O413" s="58"/>
      <c r="P413" s="58"/>
      <c r="Q413" s="58"/>
      <c r="R413" s="58"/>
      <c r="S413" s="58"/>
      <c r="T413" s="58"/>
      <c r="U413" s="56" t="s">
        <v>1101</v>
      </c>
      <c r="V413" s="56"/>
      <c r="W413" s="63">
        <v>1</v>
      </c>
      <c r="X413" s="67" t="s">
        <v>981</v>
      </c>
      <c r="Y413" s="56"/>
    </row>
    <row r="414" spans="1:25" ht="12" customHeight="1" x14ac:dyDescent="0.3">
      <c r="A414" s="56">
        <v>412</v>
      </c>
      <c r="B414" s="82">
        <v>2002</v>
      </c>
      <c r="C414" s="56" t="s">
        <v>2117</v>
      </c>
      <c r="D414" s="56" t="s">
        <v>982</v>
      </c>
      <c r="E414" s="56" t="s">
        <v>983</v>
      </c>
      <c r="F414" s="56" t="s">
        <v>984</v>
      </c>
      <c r="G414" s="56" t="s">
        <v>985</v>
      </c>
      <c r="H414" s="56" t="s">
        <v>1835</v>
      </c>
      <c r="I414" s="56" t="s">
        <v>2128</v>
      </c>
      <c r="J414" s="56" t="s">
        <v>2129</v>
      </c>
      <c r="K414" s="83">
        <v>4170000</v>
      </c>
      <c r="L414" s="62">
        <v>0</v>
      </c>
      <c r="M414" s="56" t="s">
        <v>986</v>
      </c>
      <c r="N414" s="56"/>
      <c r="O414" s="56" t="s">
        <v>2224</v>
      </c>
      <c r="P414" s="56" t="s">
        <v>987</v>
      </c>
      <c r="Q414" s="56"/>
      <c r="R414" s="56"/>
      <c r="S414" s="56" t="s">
        <v>988</v>
      </c>
      <c r="T414" s="56"/>
      <c r="U414" s="56"/>
      <c r="V414" s="56"/>
      <c r="W414" s="63">
        <v>0</v>
      </c>
      <c r="X414" s="67"/>
      <c r="Y414" s="56" t="s">
        <v>989</v>
      </c>
    </row>
    <row r="415" spans="1:25" ht="12" customHeight="1" x14ac:dyDescent="0.3">
      <c r="A415" s="56">
        <v>413</v>
      </c>
      <c r="B415" s="82">
        <v>2003</v>
      </c>
      <c r="C415" s="56" t="s">
        <v>2117</v>
      </c>
      <c r="D415" s="56" t="s">
        <v>990</v>
      </c>
      <c r="E415" s="56" t="s">
        <v>991</v>
      </c>
      <c r="F415" s="56" t="s">
        <v>992</v>
      </c>
      <c r="G415" s="56" t="s">
        <v>993</v>
      </c>
      <c r="H415" s="56" t="s">
        <v>1830</v>
      </c>
      <c r="I415" s="56" t="s">
        <v>2128</v>
      </c>
      <c r="J415" s="56" t="s">
        <v>979</v>
      </c>
      <c r="K415" s="83">
        <v>2200000</v>
      </c>
      <c r="L415" s="62">
        <f>K415*W415</f>
        <v>0</v>
      </c>
      <c r="M415" s="56" t="s">
        <v>2128</v>
      </c>
      <c r="N415" s="56" t="s">
        <v>994</v>
      </c>
      <c r="O415" s="56" t="s">
        <v>2224</v>
      </c>
      <c r="P415" s="56" t="s">
        <v>995</v>
      </c>
      <c r="Q415" s="56" t="s">
        <v>2128</v>
      </c>
      <c r="R415" s="56"/>
      <c r="S415" s="56" t="s">
        <v>996</v>
      </c>
      <c r="T415" s="56"/>
      <c r="U415" s="56" t="s">
        <v>997</v>
      </c>
      <c r="V415" s="56"/>
      <c r="W415" s="63">
        <v>0</v>
      </c>
      <c r="X415" s="67" t="s">
        <v>2133</v>
      </c>
      <c r="Y415" s="56"/>
    </row>
    <row r="416" spans="1:25" ht="12" customHeight="1" x14ac:dyDescent="0.3">
      <c r="A416" s="56">
        <v>414</v>
      </c>
      <c r="B416" s="82">
        <v>2004</v>
      </c>
      <c r="C416" s="56" t="s">
        <v>2117</v>
      </c>
      <c r="D416" s="56" t="s">
        <v>990</v>
      </c>
      <c r="E416" s="56" t="s">
        <v>983</v>
      </c>
      <c r="F416" s="56" t="s">
        <v>998</v>
      </c>
      <c r="G416" s="56" t="s">
        <v>999</v>
      </c>
      <c r="H416" s="56" t="s">
        <v>1820</v>
      </c>
      <c r="I416" s="56" t="s">
        <v>899</v>
      </c>
      <c r="J416" s="56" t="s">
        <v>1796</v>
      </c>
      <c r="K416" s="83">
        <v>280000</v>
      </c>
      <c r="L416" s="62">
        <f>K416*W416</f>
        <v>0</v>
      </c>
      <c r="M416" s="56" t="s">
        <v>1000</v>
      </c>
      <c r="N416" s="56"/>
      <c r="O416" s="56" t="s">
        <v>2224</v>
      </c>
      <c r="P416" s="56"/>
      <c r="Q416" s="56"/>
      <c r="R416" s="56"/>
      <c r="S416" s="56" t="s">
        <v>1001</v>
      </c>
      <c r="T416" s="56"/>
      <c r="U416" s="56" t="s">
        <v>1002</v>
      </c>
      <c r="V416" s="56"/>
      <c r="W416" s="63">
        <v>0</v>
      </c>
      <c r="X416" s="67" t="s">
        <v>2156</v>
      </c>
      <c r="Y416" s="56"/>
    </row>
    <row r="417" spans="1:25" ht="12" customHeight="1" x14ac:dyDescent="0.3">
      <c r="A417" s="56">
        <v>415</v>
      </c>
      <c r="B417" s="60">
        <v>2005</v>
      </c>
      <c r="C417" s="56" t="s">
        <v>2117</v>
      </c>
      <c r="D417" s="56" t="s">
        <v>990</v>
      </c>
      <c r="E417" s="56" t="s">
        <v>983</v>
      </c>
      <c r="F417" s="56" t="s">
        <v>998</v>
      </c>
      <c r="G417" s="56" t="s">
        <v>1003</v>
      </c>
      <c r="H417" s="56" t="s">
        <v>1820</v>
      </c>
      <c r="I417" s="56" t="s">
        <v>1795</v>
      </c>
      <c r="J417" s="56" t="s">
        <v>1796</v>
      </c>
      <c r="K417" s="66">
        <v>1464253</v>
      </c>
      <c r="L417" s="62">
        <v>0</v>
      </c>
      <c r="M417" s="56" t="s">
        <v>1000</v>
      </c>
      <c r="N417" s="56"/>
      <c r="O417" s="56" t="s">
        <v>2224</v>
      </c>
      <c r="P417" s="56"/>
      <c r="Q417" s="56"/>
      <c r="R417" s="56"/>
      <c r="S417" s="56" t="s">
        <v>1001</v>
      </c>
      <c r="T417" s="56"/>
      <c r="U417" s="84"/>
      <c r="V417" s="56"/>
      <c r="W417" s="63">
        <v>0</v>
      </c>
      <c r="X417" s="64"/>
      <c r="Y417" s="65" t="s">
        <v>989</v>
      </c>
    </row>
    <row r="418" spans="1:25" ht="15.75" customHeight="1" x14ac:dyDescent="0.3">
      <c r="A418" s="56">
        <v>416</v>
      </c>
      <c r="B418" s="82">
        <v>2006</v>
      </c>
      <c r="C418" s="58" t="s">
        <v>1816</v>
      </c>
      <c r="D418" s="56" t="s">
        <v>1735</v>
      </c>
      <c r="E418" s="58" t="s">
        <v>1080</v>
      </c>
      <c r="F418" s="58" t="s">
        <v>1098</v>
      </c>
      <c r="G418" s="56" t="s">
        <v>1148</v>
      </c>
      <c r="H418" s="58" t="s">
        <v>2144</v>
      </c>
      <c r="I418" s="56" t="s">
        <v>2086</v>
      </c>
      <c r="J418" s="56" t="s">
        <v>1100</v>
      </c>
      <c r="K418" s="73">
        <v>250000</v>
      </c>
      <c r="L418" s="62">
        <f t="shared" ref="L418:L450" si="16">K418*W418</f>
        <v>250000</v>
      </c>
      <c r="M418" s="58"/>
      <c r="N418" s="58"/>
      <c r="O418" s="58"/>
      <c r="P418" s="58"/>
      <c r="Q418" s="58"/>
      <c r="R418" s="58"/>
      <c r="S418" s="58"/>
      <c r="T418" s="58"/>
      <c r="U418" s="56" t="s">
        <v>1149</v>
      </c>
      <c r="V418" s="56"/>
      <c r="W418" s="63">
        <v>1</v>
      </c>
      <c r="X418" s="67"/>
      <c r="Y418" s="104" t="s">
        <v>1008</v>
      </c>
    </row>
    <row r="419" spans="1:25" ht="15.75" customHeight="1" x14ac:dyDescent="0.3">
      <c r="A419" s="56">
        <v>417</v>
      </c>
      <c r="B419" s="82">
        <v>2007</v>
      </c>
      <c r="C419" s="56" t="s">
        <v>2117</v>
      </c>
      <c r="D419" s="56" t="s">
        <v>990</v>
      </c>
      <c r="E419" s="56" t="s">
        <v>2134</v>
      </c>
      <c r="F419" s="56" t="s">
        <v>1009</v>
      </c>
      <c r="G419" s="56" t="s">
        <v>1010</v>
      </c>
      <c r="H419" s="56" t="s">
        <v>1820</v>
      </c>
      <c r="I419" s="56" t="s">
        <v>1795</v>
      </c>
      <c r="J419" s="56" t="s">
        <v>1796</v>
      </c>
      <c r="K419" s="83">
        <v>100000</v>
      </c>
      <c r="L419" s="62">
        <f t="shared" si="16"/>
        <v>0</v>
      </c>
      <c r="M419" s="56" t="s">
        <v>1000</v>
      </c>
      <c r="N419" s="56"/>
      <c r="O419" s="56" t="s">
        <v>2224</v>
      </c>
      <c r="P419" s="56"/>
      <c r="Q419" s="56"/>
      <c r="R419" s="56"/>
      <c r="S419" s="56" t="s">
        <v>1011</v>
      </c>
      <c r="T419" s="56"/>
      <c r="U419" s="56" t="s">
        <v>1012</v>
      </c>
      <c r="V419" s="56"/>
      <c r="W419" s="63">
        <v>0</v>
      </c>
      <c r="X419" s="67" t="s">
        <v>1865</v>
      </c>
      <c r="Y419" s="56"/>
    </row>
    <row r="420" spans="1:25" ht="15.75" customHeight="1" x14ac:dyDescent="0.3">
      <c r="A420" s="56">
        <v>418</v>
      </c>
      <c r="B420" s="82">
        <v>2008</v>
      </c>
      <c r="C420" s="56" t="s">
        <v>2117</v>
      </c>
      <c r="D420" s="56" t="s">
        <v>990</v>
      </c>
      <c r="E420" s="56" t="s">
        <v>2064</v>
      </c>
      <c r="F420" s="56" t="s">
        <v>1013</v>
      </c>
      <c r="G420" s="56" t="s">
        <v>1014</v>
      </c>
      <c r="H420" s="56" t="s">
        <v>1840</v>
      </c>
      <c r="I420" s="56" t="s">
        <v>1795</v>
      </c>
      <c r="J420" s="56" t="s">
        <v>2160</v>
      </c>
      <c r="K420" s="83">
        <v>3200000</v>
      </c>
      <c r="L420" s="62">
        <f t="shared" si="16"/>
        <v>0</v>
      </c>
      <c r="M420" s="56"/>
      <c r="N420" s="56"/>
      <c r="O420" s="56"/>
      <c r="P420" s="56"/>
      <c r="Q420" s="56"/>
      <c r="R420" s="56"/>
      <c r="S420" s="56"/>
      <c r="T420" s="56"/>
      <c r="U420" s="56" t="s">
        <v>1015</v>
      </c>
      <c r="V420" s="56"/>
      <c r="W420" s="63">
        <v>0</v>
      </c>
      <c r="X420" s="67" t="s">
        <v>2245</v>
      </c>
      <c r="Y420" s="56"/>
    </row>
    <row r="421" spans="1:25" ht="12" customHeight="1" x14ac:dyDescent="0.3">
      <c r="A421" s="56">
        <v>419</v>
      </c>
      <c r="B421" s="82">
        <v>2009</v>
      </c>
      <c r="C421" s="56" t="s">
        <v>2117</v>
      </c>
      <c r="D421" s="56" t="s">
        <v>990</v>
      </c>
      <c r="E421" s="56" t="s">
        <v>1016</v>
      </c>
      <c r="F421" s="56" t="s">
        <v>1017</v>
      </c>
      <c r="G421" s="56" t="s">
        <v>1018</v>
      </c>
      <c r="H421" s="56" t="s">
        <v>1820</v>
      </c>
      <c r="I421" s="56" t="s">
        <v>1795</v>
      </c>
      <c r="J421" s="56" t="s">
        <v>1796</v>
      </c>
      <c r="K421" s="83">
        <v>500000</v>
      </c>
      <c r="L421" s="62">
        <f t="shared" si="16"/>
        <v>0</v>
      </c>
      <c r="M421" s="56" t="s">
        <v>1000</v>
      </c>
      <c r="N421" s="56"/>
      <c r="O421" s="56" t="s">
        <v>2281</v>
      </c>
      <c r="P421" s="56"/>
      <c r="Q421" s="56"/>
      <c r="R421" s="56"/>
      <c r="S421" s="56"/>
      <c r="T421" s="56"/>
      <c r="U421" s="56" t="s">
        <v>1019</v>
      </c>
      <c r="V421" s="56"/>
      <c r="W421" s="63">
        <v>0</v>
      </c>
      <c r="X421" s="67" t="s">
        <v>1865</v>
      </c>
      <c r="Y421" s="56"/>
    </row>
    <row r="422" spans="1:25" ht="12" customHeight="1" x14ac:dyDescent="0.3">
      <c r="A422" s="56">
        <v>420</v>
      </c>
      <c r="B422" s="82">
        <v>2010</v>
      </c>
      <c r="C422" s="56" t="s">
        <v>2117</v>
      </c>
      <c r="D422" s="56" t="s">
        <v>990</v>
      </c>
      <c r="E422" s="56" t="s">
        <v>1849</v>
      </c>
      <c r="F422" s="56" t="s">
        <v>1020</v>
      </c>
      <c r="G422" s="56" t="s">
        <v>1021</v>
      </c>
      <c r="H422" s="56" t="s">
        <v>1820</v>
      </c>
      <c r="I422" s="56" t="s">
        <v>1795</v>
      </c>
      <c r="J422" s="56" t="s">
        <v>2160</v>
      </c>
      <c r="K422" s="83">
        <v>500000</v>
      </c>
      <c r="L422" s="62">
        <f t="shared" si="16"/>
        <v>0</v>
      </c>
      <c r="M422" s="56" t="s">
        <v>1000</v>
      </c>
      <c r="N422" s="56"/>
      <c r="O422" s="56" t="s">
        <v>2224</v>
      </c>
      <c r="P422" s="56"/>
      <c r="Q422" s="56"/>
      <c r="R422" s="56"/>
      <c r="S422" s="56"/>
      <c r="T422" s="56"/>
      <c r="U422" s="56" t="s">
        <v>1022</v>
      </c>
      <c r="V422" s="56"/>
      <c r="W422" s="63">
        <v>0</v>
      </c>
      <c r="X422" s="67" t="s">
        <v>1798</v>
      </c>
      <c r="Y422" s="56"/>
    </row>
    <row r="423" spans="1:25" ht="61.5" customHeight="1" x14ac:dyDescent="0.3">
      <c r="A423" s="56">
        <v>421</v>
      </c>
      <c r="B423" s="82">
        <v>2011</v>
      </c>
      <c r="C423" s="56" t="s">
        <v>2117</v>
      </c>
      <c r="D423" s="56" t="s">
        <v>2070</v>
      </c>
      <c r="E423" s="56" t="s">
        <v>1849</v>
      </c>
      <c r="F423" s="56" t="s">
        <v>1023</v>
      </c>
      <c r="G423" s="56" t="s">
        <v>1024</v>
      </c>
      <c r="H423" s="56" t="s">
        <v>1820</v>
      </c>
      <c r="I423" s="56" t="s">
        <v>1795</v>
      </c>
      <c r="J423" s="56" t="s">
        <v>2160</v>
      </c>
      <c r="K423" s="83">
        <v>500000</v>
      </c>
      <c r="L423" s="62">
        <f t="shared" si="16"/>
        <v>0</v>
      </c>
      <c r="M423" s="56" t="s">
        <v>1000</v>
      </c>
      <c r="N423" s="56"/>
      <c r="O423" s="56" t="s">
        <v>2224</v>
      </c>
      <c r="P423" s="56"/>
      <c r="Q423" s="56"/>
      <c r="R423" s="56"/>
      <c r="S423" s="56"/>
      <c r="T423" s="56"/>
      <c r="U423" s="80" t="s">
        <v>1022</v>
      </c>
      <c r="V423" s="56"/>
      <c r="W423" s="63">
        <v>0</v>
      </c>
      <c r="X423" s="67" t="s">
        <v>1798</v>
      </c>
      <c r="Y423" s="56"/>
    </row>
    <row r="424" spans="1:25" ht="21.75" customHeight="1" x14ac:dyDescent="0.3">
      <c r="A424" s="56">
        <v>422</v>
      </c>
      <c r="B424" s="82">
        <v>2012</v>
      </c>
      <c r="C424" s="56" t="s">
        <v>2117</v>
      </c>
      <c r="D424" s="56" t="s">
        <v>2070</v>
      </c>
      <c r="E424" s="56" t="s">
        <v>1849</v>
      </c>
      <c r="F424" s="56" t="s">
        <v>1025</v>
      </c>
      <c r="G424" s="56" t="s">
        <v>1026</v>
      </c>
      <c r="H424" s="56" t="s">
        <v>1820</v>
      </c>
      <c r="I424" s="56" t="s">
        <v>1795</v>
      </c>
      <c r="J424" s="56" t="s">
        <v>2160</v>
      </c>
      <c r="K424" s="83">
        <v>900000</v>
      </c>
      <c r="L424" s="62">
        <f t="shared" si="16"/>
        <v>0</v>
      </c>
      <c r="M424" s="56" t="s">
        <v>1000</v>
      </c>
      <c r="N424" s="56"/>
      <c r="O424" s="56" t="s">
        <v>2224</v>
      </c>
      <c r="P424" s="56"/>
      <c r="Q424" s="56"/>
      <c r="R424" s="56"/>
      <c r="S424" s="56"/>
      <c r="T424" s="56"/>
      <c r="U424" s="56" t="s">
        <v>1022</v>
      </c>
      <c r="V424" s="56"/>
      <c r="W424" s="63">
        <v>0</v>
      </c>
      <c r="X424" s="67" t="s">
        <v>1798</v>
      </c>
      <c r="Y424" s="56"/>
    </row>
    <row r="425" spans="1:25" ht="12" customHeight="1" x14ac:dyDescent="0.3">
      <c r="A425" s="56">
        <v>423</v>
      </c>
      <c r="B425" s="82">
        <v>3001</v>
      </c>
      <c r="C425" s="56" t="s">
        <v>2063</v>
      </c>
      <c r="D425" s="56" t="s">
        <v>1830</v>
      </c>
      <c r="E425" s="56" t="s">
        <v>1727</v>
      </c>
      <c r="F425" s="56"/>
      <c r="G425" s="56" t="s">
        <v>1830</v>
      </c>
      <c r="H425" s="56" t="s">
        <v>1830</v>
      </c>
      <c r="I425" s="56" t="s">
        <v>1733</v>
      </c>
      <c r="J425" s="56"/>
      <c r="K425" s="83"/>
      <c r="L425" s="62">
        <f t="shared" si="16"/>
        <v>0</v>
      </c>
      <c r="M425" s="56"/>
      <c r="N425" s="56"/>
      <c r="O425" s="56"/>
      <c r="P425" s="56"/>
      <c r="Q425" s="56"/>
      <c r="R425" s="56"/>
      <c r="S425" s="56"/>
      <c r="T425" s="56"/>
      <c r="U425" s="56"/>
      <c r="V425" s="56" t="s">
        <v>1027</v>
      </c>
      <c r="W425" s="63">
        <v>0</v>
      </c>
      <c r="X425" s="67"/>
      <c r="Y425" s="56"/>
    </row>
    <row r="426" spans="1:25" ht="12" customHeight="1" x14ac:dyDescent="0.3">
      <c r="A426" s="56">
        <v>424</v>
      </c>
      <c r="B426" s="82">
        <v>3002</v>
      </c>
      <c r="C426" s="56" t="s">
        <v>2063</v>
      </c>
      <c r="D426" s="56" t="s">
        <v>2144</v>
      </c>
      <c r="E426" s="56" t="s">
        <v>1736</v>
      </c>
      <c r="F426" s="56"/>
      <c r="G426" s="56" t="s">
        <v>1028</v>
      </c>
      <c r="H426" s="56" t="s">
        <v>1840</v>
      </c>
      <c r="I426" s="56" t="s">
        <v>1561</v>
      </c>
      <c r="J426" s="56" t="s">
        <v>1738</v>
      </c>
      <c r="K426" s="83">
        <v>90000</v>
      </c>
      <c r="L426" s="62">
        <f t="shared" si="16"/>
        <v>0</v>
      </c>
      <c r="M426" s="56"/>
      <c r="N426" s="56"/>
      <c r="O426" s="56"/>
      <c r="P426" s="56"/>
      <c r="Q426" s="56"/>
      <c r="R426" s="56"/>
      <c r="S426" s="56"/>
      <c r="T426" s="56"/>
      <c r="U426" s="84" t="s">
        <v>1029</v>
      </c>
      <c r="V426" s="56" t="s">
        <v>1030</v>
      </c>
      <c r="W426" s="63">
        <v>0</v>
      </c>
      <c r="X426" s="67"/>
      <c r="Y426" s="56"/>
    </row>
    <row r="427" spans="1:25" ht="12" customHeight="1" x14ac:dyDescent="0.3">
      <c r="A427" s="56">
        <v>425</v>
      </c>
      <c r="B427" s="82">
        <v>3003</v>
      </c>
      <c r="C427" s="56" t="s">
        <v>2063</v>
      </c>
      <c r="D427" s="56" t="s">
        <v>1031</v>
      </c>
      <c r="E427" s="56" t="s">
        <v>1736</v>
      </c>
      <c r="F427" s="56"/>
      <c r="G427" s="56" t="s">
        <v>1032</v>
      </c>
      <c r="H427" s="56" t="s">
        <v>1840</v>
      </c>
      <c r="I427" s="56" t="s">
        <v>1561</v>
      </c>
      <c r="J427" s="56" t="s">
        <v>1738</v>
      </c>
      <c r="K427" s="83">
        <v>75000</v>
      </c>
      <c r="L427" s="62">
        <f t="shared" si="16"/>
        <v>0</v>
      </c>
      <c r="M427" s="56"/>
      <c r="N427" s="56"/>
      <c r="O427" s="56"/>
      <c r="P427" s="56"/>
      <c r="Q427" s="56"/>
      <c r="R427" s="56"/>
      <c r="S427" s="56"/>
      <c r="T427" s="56"/>
      <c r="U427" s="84" t="s">
        <v>1029</v>
      </c>
      <c r="V427" s="56" t="s">
        <v>1030</v>
      </c>
      <c r="W427" s="63">
        <v>0</v>
      </c>
      <c r="X427" s="67"/>
      <c r="Y427" s="56"/>
    </row>
    <row r="428" spans="1:25" ht="12" customHeight="1" x14ac:dyDescent="0.3">
      <c r="A428" s="56">
        <v>426</v>
      </c>
      <c r="B428" s="82">
        <v>3004</v>
      </c>
      <c r="C428" s="56" t="s">
        <v>2063</v>
      </c>
      <c r="D428" s="56" t="s">
        <v>1033</v>
      </c>
      <c r="E428" s="56" t="s">
        <v>2092</v>
      </c>
      <c r="F428" s="56"/>
      <c r="G428" s="56" t="s">
        <v>1034</v>
      </c>
      <c r="H428" s="56" t="s">
        <v>1820</v>
      </c>
      <c r="I428" s="56" t="s">
        <v>1561</v>
      </c>
      <c r="J428" s="56" t="s">
        <v>1738</v>
      </c>
      <c r="K428" s="83">
        <v>325000</v>
      </c>
      <c r="L428" s="62">
        <f t="shared" si="16"/>
        <v>0</v>
      </c>
      <c r="M428" s="56"/>
      <c r="N428" s="56"/>
      <c r="O428" s="67"/>
      <c r="P428" s="56"/>
      <c r="Q428" s="56"/>
      <c r="R428" s="56"/>
      <c r="S428" s="56"/>
      <c r="T428" s="56"/>
      <c r="U428" s="84" t="s">
        <v>1029</v>
      </c>
      <c r="V428" s="56" t="s">
        <v>1035</v>
      </c>
      <c r="W428" s="63">
        <v>0</v>
      </c>
      <c r="X428" s="67"/>
      <c r="Y428" s="56"/>
    </row>
    <row r="429" spans="1:25" ht="12" customHeight="1" x14ac:dyDescent="0.3">
      <c r="A429" s="56">
        <v>427</v>
      </c>
      <c r="B429" s="82">
        <v>3005</v>
      </c>
      <c r="C429" s="56" t="s">
        <v>2063</v>
      </c>
      <c r="D429" s="56" t="s">
        <v>1036</v>
      </c>
      <c r="E429" s="56" t="s">
        <v>1849</v>
      </c>
      <c r="F429" s="56"/>
      <c r="G429" s="56" t="s">
        <v>1037</v>
      </c>
      <c r="H429" s="56" t="s">
        <v>1854</v>
      </c>
      <c r="I429" s="56" t="s">
        <v>1561</v>
      </c>
      <c r="J429" s="56" t="s">
        <v>1738</v>
      </c>
      <c r="K429" s="83">
        <v>142000</v>
      </c>
      <c r="L429" s="62">
        <f t="shared" si="16"/>
        <v>0</v>
      </c>
      <c r="M429" s="56"/>
      <c r="N429" s="56"/>
      <c r="O429" s="67"/>
      <c r="P429" s="56"/>
      <c r="Q429" s="56"/>
      <c r="R429" s="56"/>
      <c r="S429" s="56"/>
      <c r="T429" s="56"/>
      <c r="U429" s="56"/>
      <c r="V429" s="56"/>
      <c r="W429" s="63">
        <v>0</v>
      </c>
      <c r="X429" s="67" t="s">
        <v>1038</v>
      </c>
      <c r="Y429" s="56"/>
    </row>
    <row r="430" spans="1:25" ht="12" customHeight="1" x14ac:dyDescent="0.3">
      <c r="A430" s="56">
        <v>428</v>
      </c>
      <c r="B430" s="82">
        <v>3006</v>
      </c>
      <c r="C430" s="56" t="s">
        <v>2063</v>
      </c>
      <c r="D430" s="56" t="s">
        <v>1830</v>
      </c>
      <c r="E430" s="56" t="s">
        <v>1039</v>
      </c>
      <c r="F430" s="56"/>
      <c r="G430" s="56" t="s">
        <v>1040</v>
      </c>
      <c r="H430" s="56" t="s">
        <v>1830</v>
      </c>
      <c r="I430" s="56" t="s">
        <v>2004</v>
      </c>
      <c r="J430" s="56" t="s">
        <v>2004</v>
      </c>
      <c r="K430" s="83"/>
      <c r="L430" s="62">
        <f t="shared" si="16"/>
        <v>0</v>
      </c>
      <c r="M430" s="56"/>
      <c r="N430" s="56"/>
      <c r="O430" s="67"/>
      <c r="P430" s="56"/>
      <c r="Q430" s="56"/>
      <c r="R430" s="56"/>
      <c r="S430" s="56"/>
      <c r="T430" s="56"/>
      <c r="U430" s="56"/>
      <c r="V430" s="56" t="s">
        <v>1027</v>
      </c>
      <c r="W430" s="63">
        <v>0</v>
      </c>
      <c r="X430" s="67"/>
      <c r="Y430" s="56"/>
    </row>
    <row r="431" spans="1:25" ht="12" customHeight="1" x14ac:dyDescent="0.3">
      <c r="A431" s="56">
        <v>429</v>
      </c>
      <c r="B431" s="82">
        <v>3007</v>
      </c>
      <c r="C431" s="56" t="s">
        <v>2063</v>
      </c>
      <c r="D431" s="56" t="s">
        <v>1041</v>
      </c>
      <c r="E431" s="56" t="s">
        <v>2025</v>
      </c>
      <c r="F431" s="56"/>
      <c r="G431" s="56" t="s">
        <v>1042</v>
      </c>
      <c r="H431" s="56" t="s">
        <v>1043</v>
      </c>
      <c r="I431" s="56" t="s">
        <v>1733</v>
      </c>
      <c r="J431" s="56" t="s">
        <v>1044</v>
      </c>
      <c r="K431" s="83"/>
      <c r="L431" s="62">
        <f t="shared" si="16"/>
        <v>0</v>
      </c>
      <c r="M431" s="56"/>
      <c r="N431" s="56"/>
      <c r="O431" s="67"/>
      <c r="P431" s="56"/>
      <c r="Q431" s="56"/>
      <c r="R431" s="56"/>
      <c r="S431" s="56"/>
      <c r="T431" s="56"/>
      <c r="U431" s="56"/>
      <c r="V431" s="56" t="s">
        <v>1027</v>
      </c>
      <c r="W431" s="63">
        <v>0</v>
      </c>
      <c r="X431" s="67"/>
      <c r="Y431" s="56"/>
    </row>
    <row r="432" spans="1:25" ht="12" customHeight="1" x14ac:dyDescent="0.3">
      <c r="A432" s="56">
        <v>430</v>
      </c>
      <c r="B432" s="82">
        <v>3008</v>
      </c>
      <c r="C432" s="56" t="s">
        <v>2063</v>
      </c>
      <c r="D432" s="56" t="s">
        <v>1830</v>
      </c>
      <c r="E432" s="56" t="s">
        <v>1045</v>
      </c>
      <c r="F432" s="56"/>
      <c r="G432" s="56" t="s">
        <v>1040</v>
      </c>
      <c r="H432" s="56" t="s">
        <v>1830</v>
      </c>
      <c r="I432" s="56" t="s">
        <v>2004</v>
      </c>
      <c r="J432" s="56" t="s">
        <v>2004</v>
      </c>
      <c r="K432" s="83"/>
      <c r="L432" s="62">
        <f t="shared" si="16"/>
        <v>0</v>
      </c>
      <c r="M432" s="56"/>
      <c r="N432" s="56"/>
      <c r="O432" s="67"/>
      <c r="P432" s="56"/>
      <c r="Q432" s="56"/>
      <c r="R432" s="56"/>
      <c r="S432" s="56"/>
      <c r="T432" s="56"/>
      <c r="U432" s="56"/>
      <c r="V432" s="56" t="s">
        <v>1027</v>
      </c>
      <c r="W432" s="63">
        <v>0</v>
      </c>
      <c r="X432" s="67"/>
      <c r="Y432" s="56"/>
    </row>
    <row r="433" spans="1:25" ht="12" customHeight="1" x14ac:dyDescent="0.3">
      <c r="A433" s="56">
        <v>431</v>
      </c>
      <c r="B433" s="82">
        <v>3009</v>
      </c>
      <c r="C433" s="56" t="s">
        <v>2063</v>
      </c>
      <c r="D433" s="56" t="s">
        <v>1830</v>
      </c>
      <c r="E433" s="56" t="s">
        <v>1046</v>
      </c>
      <c r="F433" s="56"/>
      <c r="G433" s="56" t="s">
        <v>1040</v>
      </c>
      <c r="H433" s="56" t="s">
        <v>1830</v>
      </c>
      <c r="I433" s="56" t="s">
        <v>2004</v>
      </c>
      <c r="J433" s="56" t="s">
        <v>2004</v>
      </c>
      <c r="K433" s="83"/>
      <c r="L433" s="62">
        <f t="shared" si="16"/>
        <v>0</v>
      </c>
      <c r="M433" s="56"/>
      <c r="N433" s="56"/>
      <c r="O433" s="67"/>
      <c r="P433" s="56"/>
      <c r="Q433" s="56"/>
      <c r="R433" s="56"/>
      <c r="S433" s="56"/>
      <c r="T433" s="56"/>
      <c r="U433" s="56"/>
      <c r="V433" s="56" t="s">
        <v>1027</v>
      </c>
      <c r="W433" s="63">
        <v>0</v>
      </c>
      <c r="X433" s="67"/>
      <c r="Y433" s="56"/>
    </row>
    <row r="434" spans="1:25" ht="12" customHeight="1" x14ac:dyDescent="0.3">
      <c r="A434" s="56">
        <v>432</v>
      </c>
      <c r="B434" s="82">
        <v>3010</v>
      </c>
      <c r="C434" s="56" t="s">
        <v>2063</v>
      </c>
      <c r="D434" s="56" t="s">
        <v>1047</v>
      </c>
      <c r="E434" s="56" t="s">
        <v>1046</v>
      </c>
      <c r="F434" s="56"/>
      <c r="G434" s="56" t="s">
        <v>1048</v>
      </c>
      <c r="H434" s="56" t="s">
        <v>1854</v>
      </c>
      <c r="I434" s="56" t="s">
        <v>2004</v>
      </c>
      <c r="J434" s="56" t="s">
        <v>2004</v>
      </c>
      <c r="K434" s="83"/>
      <c r="L434" s="62">
        <f t="shared" si="16"/>
        <v>0</v>
      </c>
      <c r="M434" s="56"/>
      <c r="N434" s="56"/>
      <c r="O434" s="67"/>
      <c r="P434" s="56"/>
      <c r="Q434" s="56"/>
      <c r="R434" s="56"/>
      <c r="S434" s="56"/>
      <c r="T434" s="56"/>
      <c r="U434" s="56"/>
      <c r="V434" s="56" t="s">
        <v>1027</v>
      </c>
      <c r="W434" s="63">
        <v>0</v>
      </c>
      <c r="X434" s="67"/>
      <c r="Y434" s="56"/>
    </row>
    <row r="435" spans="1:25" ht="12" customHeight="1" x14ac:dyDescent="0.3">
      <c r="A435" s="56">
        <v>433</v>
      </c>
      <c r="B435" s="82">
        <v>3011</v>
      </c>
      <c r="C435" s="58" t="s">
        <v>1816</v>
      </c>
      <c r="D435" s="56" t="s">
        <v>1735</v>
      </c>
      <c r="E435" s="58" t="s">
        <v>1080</v>
      </c>
      <c r="F435" s="58" t="s">
        <v>1098</v>
      </c>
      <c r="G435" s="56" t="s">
        <v>1153</v>
      </c>
      <c r="H435" s="58" t="s">
        <v>2144</v>
      </c>
      <c r="I435" s="56" t="s">
        <v>2086</v>
      </c>
      <c r="J435" s="56" t="s">
        <v>1100</v>
      </c>
      <c r="K435" s="73">
        <v>250000</v>
      </c>
      <c r="L435" s="62">
        <f t="shared" si="16"/>
        <v>250000</v>
      </c>
      <c r="M435" s="58"/>
      <c r="N435" s="58"/>
      <c r="O435" s="64"/>
      <c r="P435" s="58"/>
      <c r="Q435" s="58"/>
      <c r="R435" s="58"/>
      <c r="S435" s="58"/>
      <c r="T435" s="58"/>
      <c r="U435" s="56" t="s">
        <v>1149</v>
      </c>
      <c r="V435" s="56"/>
      <c r="W435" s="63">
        <v>1</v>
      </c>
      <c r="X435" s="67"/>
      <c r="Y435" s="56" t="s">
        <v>1052</v>
      </c>
    </row>
    <row r="436" spans="1:25" ht="12" customHeight="1" x14ac:dyDescent="0.3">
      <c r="A436" s="56">
        <v>434</v>
      </c>
      <c r="B436" s="82">
        <v>3012</v>
      </c>
      <c r="C436" s="58" t="s">
        <v>1816</v>
      </c>
      <c r="D436" s="56" t="s">
        <v>1735</v>
      </c>
      <c r="E436" s="58" t="s">
        <v>1080</v>
      </c>
      <c r="F436" s="58" t="s">
        <v>1098</v>
      </c>
      <c r="G436" s="56" t="s">
        <v>1154</v>
      </c>
      <c r="H436" s="58" t="s">
        <v>2144</v>
      </c>
      <c r="I436" s="56" t="s">
        <v>2086</v>
      </c>
      <c r="J436" s="56" t="s">
        <v>1100</v>
      </c>
      <c r="K436" s="73">
        <v>250000</v>
      </c>
      <c r="L436" s="62">
        <f t="shared" si="16"/>
        <v>250000</v>
      </c>
      <c r="M436" s="58"/>
      <c r="N436" s="58"/>
      <c r="O436" s="64"/>
      <c r="P436" s="58"/>
      <c r="Q436" s="58"/>
      <c r="R436" s="58"/>
      <c r="S436" s="58"/>
      <c r="T436" s="58"/>
      <c r="U436" s="56" t="s">
        <v>1149</v>
      </c>
      <c r="V436" s="56"/>
      <c r="W436" s="63">
        <v>1</v>
      </c>
      <c r="X436" s="67"/>
      <c r="Y436" s="56" t="s">
        <v>1054</v>
      </c>
    </row>
    <row r="437" spans="1:25" ht="12" customHeight="1" x14ac:dyDescent="0.3">
      <c r="A437" s="59">
        <v>435</v>
      </c>
      <c r="B437" s="82">
        <v>3013</v>
      </c>
      <c r="C437" s="58" t="s">
        <v>1816</v>
      </c>
      <c r="D437" s="56" t="s">
        <v>1735</v>
      </c>
      <c r="E437" s="58" t="s">
        <v>1080</v>
      </c>
      <c r="F437" s="58" t="s">
        <v>1140</v>
      </c>
      <c r="G437" s="56" t="s">
        <v>1167</v>
      </c>
      <c r="H437" s="58" t="s">
        <v>2144</v>
      </c>
      <c r="I437" s="58" t="s">
        <v>2177</v>
      </c>
      <c r="J437" s="56" t="s">
        <v>1100</v>
      </c>
      <c r="K437" s="73">
        <v>250000</v>
      </c>
      <c r="L437" s="62">
        <f t="shared" si="16"/>
        <v>250000</v>
      </c>
      <c r="M437" s="58"/>
      <c r="N437" s="58"/>
      <c r="O437" s="64"/>
      <c r="P437" s="58"/>
      <c r="Q437" s="58"/>
      <c r="R437" s="58"/>
      <c r="S437" s="58"/>
      <c r="T437" s="58"/>
      <c r="U437" s="56" t="s">
        <v>1101</v>
      </c>
      <c r="V437" s="56"/>
      <c r="W437" s="63">
        <v>1</v>
      </c>
      <c r="X437" s="67"/>
      <c r="Y437" s="56"/>
    </row>
    <row r="438" spans="1:25" ht="12" customHeight="1" x14ac:dyDescent="0.3">
      <c r="A438" s="59">
        <v>436</v>
      </c>
      <c r="B438" s="82">
        <v>3014</v>
      </c>
      <c r="C438" s="58" t="s">
        <v>1816</v>
      </c>
      <c r="D438" s="56" t="s">
        <v>1735</v>
      </c>
      <c r="E438" s="58" t="s">
        <v>1080</v>
      </c>
      <c r="F438" s="58" t="s">
        <v>1098</v>
      </c>
      <c r="G438" s="56" t="s">
        <v>1257</v>
      </c>
      <c r="H438" s="58" t="s">
        <v>2144</v>
      </c>
      <c r="I438" s="56" t="s">
        <v>2145</v>
      </c>
      <c r="J438" s="56" t="s">
        <v>1100</v>
      </c>
      <c r="K438" s="73">
        <v>250000</v>
      </c>
      <c r="L438" s="62">
        <f t="shared" si="16"/>
        <v>250000</v>
      </c>
      <c r="M438" s="58"/>
      <c r="N438" s="58"/>
      <c r="O438" s="58"/>
      <c r="P438" s="58"/>
      <c r="Q438" s="58"/>
      <c r="R438" s="58"/>
      <c r="S438" s="58"/>
      <c r="T438" s="58"/>
      <c r="U438" s="56" t="s">
        <v>1258</v>
      </c>
      <c r="V438" s="56"/>
      <c r="W438" s="63">
        <v>1</v>
      </c>
      <c r="X438" s="67"/>
      <c r="Y438" s="56" t="s">
        <v>1052</v>
      </c>
    </row>
    <row r="439" spans="1:25" ht="12" customHeight="1" x14ac:dyDescent="0.3">
      <c r="A439" s="59">
        <v>437</v>
      </c>
      <c r="B439" s="82">
        <v>3015</v>
      </c>
      <c r="C439" s="56" t="s">
        <v>2063</v>
      </c>
      <c r="D439" s="56" t="s">
        <v>1726</v>
      </c>
      <c r="E439" s="56" t="s">
        <v>1058</v>
      </c>
      <c r="F439" s="56"/>
      <c r="G439" s="56" t="s">
        <v>1059</v>
      </c>
      <c r="H439" s="56" t="s">
        <v>1835</v>
      </c>
      <c r="I439" s="56" t="s">
        <v>1518</v>
      </c>
      <c r="J439" s="56" t="s">
        <v>1730</v>
      </c>
      <c r="K439" s="83">
        <v>400000</v>
      </c>
      <c r="L439" s="62">
        <f t="shared" si="16"/>
        <v>0</v>
      </c>
      <c r="M439" s="56"/>
      <c r="N439" s="56"/>
      <c r="O439" s="56"/>
      <c r="P439" s="56"/>
      <c r="Q439" s="56"/>
      <c r="R439" s="56"/>
      <c r="S439" s="56"/>
      <c r="T439" s="56"/>
      <c r="U439" s="56" t="s">
        <v>1060</v>
      </c>
      <c r="V439" s="56" t="s">
        <v>1027</v>
      </c>
      <c r="W439" s="63">
        <v>0</v>
      </c>
      <c r="X439" s="67"/>
      <c r="Y439" s="56"/>
    </row>
    <row r="440" spans="1:25" ht="12" customHeight="1" x14ac:dyDescent="0.3">
      <c r="A440" s="59">
        <v>438</v>
      </c>
      <c r="B440" s="82">
        <v>3015</v>
      </c>
      <c r="C440" s="58" t="s">
        <v>1816</v>
      </c>
      <c r="D440" s="56" t="s">
        <v>1735</v>
      </c>
      <c r="E440" s="58" t="s">
        <v>1080</v>
      </c>
      <c r="F440" s="58" t="s">
        <v>1135</v>
      </c>
      <c r="G440" s="56" t="s">
        <v>843</v>
      </c>
      <c r="H440" s="58" t="s">
        <v>2144</v>
      </c>
      <c r="I440" s="56" t="s">
        <v>2145</v>
      </c>
      <c r="J440" s="56" t="s">
        <v>1100</v>
      </c>
      <c r="K440" s="73">
        <v>250000</v>
      </c>
      <c r="L440" s="62">
        <f t="shared" si="16"/>
        <v>250000</v>
      </c>
      <c r="M440" s="58"/>
      <c r="N440" s="58"/>
      <c r="O440" s="58"/>
      <c r="P440" s="58"/>
      <c r="Q440" s="58"/>
      <c r="R440" s="58"/>
      <c r="S440" s="58"/>
      <c r="T440" s="58"/>
      <c r="U440" s="56" t="s">
        <v>844</v>
      </c>
      <c r="V440" s="56"/>
      <c r="W440" s="63">
        <v>1</v>
      </c>
      <c r="X440" s="67"/>
      <c r="Y440" s="56" t="s">
        <v>1748</v>
      </c>
    </row>
    <row r="441" spans="1:25" ht="12" customHeight="1" x14ac:dyDescent="0.3">
      <c r="A441" s="59">
        <v>439</v>
      </c>
      <c r="B441" s="82">
        <v>3016</v>
      </c>
      <c r="C441" s="56" t="s">
        <v>2063</v>
      </c>
      <c r="D441" s="56" t="s">
        <v>1726</v>
      </c>
      <c r="E441" s="56" t="s">
        <v>1058</v>
      </c>
      <c r="F441" s="56"/>
      <c r="G441" s="56" t="s">
        <v>1373</v>
      </c>
      <c r="H441" s="56" t="s">
        <v>1835</v>
      </c>
      <c r="I441" s="56" t="s">
        <v>1518</v>
      </c>
      <c r="J441" s="56" t="s">
        <v>1730</v>
      </c>
      <c r="K441" s="83">
        <v>150000</v>
      </c>
      <c r="L441" s="62">
        <f t="shared" si="16"/>
        <v>0</v>
      </c>
      <c r="M441" s="56"/>
      <c r="N441" s="56"/>
      <c r="O441" s="56"/>
      <c r="P441" s="56"/>
      <c r="Q441" s="56"/>
      <c r="R441" s="56"/>
      <c r="S441" s="56"/>
      <c r="T441" s="56"/>
      <c r="U441" s="56" t="s">
        <v>1374</v>
      </c>
      <c r="V441" s="56" t="s">
        <v>1027</v>
      </c>
      <c r="W441" s="63">
        <v>0</v>
      </c>
      <c r="X441" s="67"/>
      <c r="Y441" s="56"/>
    </row>
    <row r="442" spans="1:25" ht="12" customHeight="1" x14ac:dyDescent="0.3">
      <c r="A442" s="59">
        <v>440</v>
      </c>
      <c r="B442" s="82">
        <v>3016</v>
      </c>
      <c r="C442" s="56" t="s">
        <v>2063</v>
      </c>
      <c r="D442" s="56" t="s">
        <v>1726</v>
      </c>
      <c r="E442" s="56" t="s">
        <v>1058</v>
      </c>
      <c r="F442" s="56"/>
      <c r="G442" s="56" t="s">
        <v>1375</v>
      </c>
      <c r="H442" s="56" t="s">
        <v>1835</v>
      </c>
      <c r="I442" s="56" t="s">
        <v>1518</v>
      </c>
      <c r="J442" s="56" t="s">
        <v>1730</v>
      </c>
      <c r="K442" s="83">
        <v>1240000</v>
      </c>
      <c r="L442" s="62">
        <f t="shared" si="16"/>
        <v>0</v>
      </c>
      <c r="M442" s="56"/>
      <c r="N442" s="56"/>
      <c r="O442" s="56"/>
      <c r="P442" s="56"/>
      <c r="Q442" s="56"/>
      <c r="R442" s="56"/>
      <c r="S442" s="56"/>
      <c r="T442" s="56"/>
      <c r="U442" s="56" t="s">
        <v>1376</v>
      </c>
      <c r="V442" s="56" t="s">
        <v>1027</v>
      </c>
      <c r="W442" s="63">
        <v>0</v>
      </c>
      <c r="X442" s="67"/>
      <c r="Y442" s="56"/>
    </row>
    <row r="443" spans="1:25" ht="12" customHeight="1" x14ac:dyDescent="0.3">
      <c r="A443" s="59">
        <v>441</v>
      </c>
      <c r="B443" s="82">
        <v>3016</v>
      </c>
      <c r="C443" s="58" t="s">
        <v>1816</v>
      </c>
      <c r="D443" s="56" t="s">
        <v>1735</v>
      </c>
      <c r="E443" s="58" t="s">
        <v>1080</v>
      </c>
      <c r="F443" s="58" t="s">
        <v>1135</v>
      </c>
      <c r="G443" s="56" t="s">
        <v>847</v>
      </c>
      <c r="H443" s="58" t="s">
        <v>2144</v>
      </c>
      <c r="I443" s="56" t="s">
        <v>2145</v>
      </c>
      <c r="J443" s="56" t="s">
        <v>1100</v>
      </c>
      <c r="K443" s="73">
        <v>250000</v>
      </c>
      <c r="L443" s="62">
        <f t="shared" si="16"/>
        <v>250000</v>
      </c>
      <c r="M443" s="58"/>
      <c r="N443" s="58"/>
      <c r="O443" s="58"/>
      <c r="P443" s="58"/>
      <c r="Q443" s="58"/>
      <c r="R443" s="58"/>
      <c r="S443" s="58"/>
      <c r="T443" s="58"/>
      <c r="U443" s="56" t="s">
        <v>846</v>
      </c>
      <c r="V443" s="56"/>
      <c r="W443" s="63">
        <v>1</v>
      </c>
      <c r="X443" s="67"/>
      <c r="Y443" s="56" t="s">
        <v>1748</v>
      </c>
    </row>
    <row r="444" spans="1:25" ht="12" customHeight="1" x14ac:dyDescent="0.3">
      <c r="A444" s="59">
        <v>442</v>
      </c>
      <c r="B444" s="82">
        <v>3017</v>
      </c>
      <c r="C444" s="56" t="s">
        <v>2063</v>
      </c>
      <c r="D444" s="56" t="s">
        <v>1726</v>
      </c>
      <c r="E444" s="56" t="s">
        <v>1058</v>
      </c>
      <c r="F444" s="56"/>
      <c r="G444" s="56" t="s">
        <v>1378</v>
      </c>
      <c r="H444" s="56" t="s">
        <v>1835</v>
      </c>
      <c r="I444" s="56" t="s">
        <v>2218</v>
      </c>
      <c r="J444" s="56" t="s">
        <v>1379</v>
      </c>
      <c r="K444" s="83"/>
      <c r="L444" s="62">
        <f t="shared" si="16"/>
        <v>0</v>
      </c>
      <c r="M444" s="56"/>
      <c r="N444" s="56"/>
      <c r="O444" s="56"/>
      <c r="P444" s="56"/>
      <c r="Q444" s="56"/>
      <c r="R444" s="56"/>
      <c r="S444" s="56"/>
      <c r="T444" s="56"/>
      <c r="U444" s="56"/>
      <c r="V444" s="56" t="s">
        <v>1027</v>
      </c>
      <c r="W444" s="63">
        <v>0</v>
      </c>
      <c r="X444" s="67"/>
      <c r="Y444" s="56"/>
    </row>
    <row r="445" spans="1:25" ht="12" customHeight="1" x14ac:dyDescent="0.3">
      <c r="A445" s="59">
        <v>443</v>
      </c>
      <c r="B445" s="82">
        <v>3017</v>
      </c>
      <c r="C445" s="58" t="s">
        <v>1816</v>
      </c>
      <c r="D445" s="56" t="s">
        <v>1735</v>
      </c>
      <c r="E445" s="58" t="s">
        <v>1080</v>
      </c>
      <c r="F445" s="58" t="s">
        <v>1135</v>
      </c>
      <c r="G445" s="56" t="s">
        <v>849</v>
      </c>
      <c r="H445" s="58" t="s">
        <v>2144</v>
      </c>
      <c r="I445" s="56" t="s">
        <v>2145</v>
      </c>
      <c r="J445" s="56" t="s">
        <v>1100</v>
      </c>
      <c r="K445" s="73">
        <v>250000</v>
      </c>
      <c r="L445" s="62">
        <f t="shared" si="16"/>
        <v>250000</v>
      </c>
      <c r="M445" s="58"/>
      <c r="N445" s="58"/>
      <c r="O445" s="58"/>
      <c r="P445" s="58"/>
      <c r="Q445" s="58"/>
      <c r="R445" s="58"/>
      <c r="S445" s="58"/>
      <c r="T445" s="58"/>
      <c r="U445" s="56" t="s">
        <v>846</v>
      </c>
      <c r="V445" s="56"/>
      <c r="W445" s="63">
        <v>1</v>
      </c>
      <c r="X445" s="67"/>
      <c r="Y445" s="56" t="s">
        <v>1748</v>
      </c>
    </row>
    <row r="446" spans="1:25" ht="12" customHeight="1" x14ac:dyDescent="0.3">
      <c r="A446" s="59">
        <v>444</v>
      </c>
      <c r="B446" s="82">
        <v>3018</v>
      </c>
      <c r="C446" s="56" t="s">
        <v>1582</v>
      </c>
      <c r="D446" s="56"/>
      <c r="E446" s="56" t="s">
        <v>599</v>
      </c>
      <c r="F446" s="56" t="s">
        <v>686</v>
      </c>
      <c r="G446" s="56" t="s">
        <v>689</v>
      </c>
      <c r="H446" s="56" t="s">
        <v>1820</v>
      </c>
      <c r="I446" s="56" t="s">
        <v>1226</v>
      </c>
      <c r="J446" s="56" t="s">
        <v>685</v>
      </c>
      <c r="K446" s="83">
        <v>1500000</v>
      </c>
      <c r="L446" s="62">
        <f t="shared" si="16"/>
        <v>1500000</v>
      </c>
      <c r="M446" s="56"/>
      <c r="N446" s="56"/>
      <c r="O446" s="56"/>
      <c r="P446" s="56"/>
      <c r="Q446" s="56"/>
      <c r="R446" s="56"/>
      <c r="S446" s="56"/>
      <c r="T446" s="56"/>
      <c r="U446" s="56"/>
      <c r="V446" s="56"/>
      <c r="W446" s="63">
        <v>1</v>
      </c>
      <c r="X446" s="67"/>
      <c r="Y446" s="77" t="s">
        <v>1384</v>
      </c>
    </row>
    <row r="447" spans="1:25" ht="12" customHeight="1" x14ac:dyDescent="0.3">
      <c r="A447" s="59">
        <v>445</v>
      </c>
      <c r="B447" s="82">
        <v>4001</v>
      </c>
      <c r="C447" s="58" t="s">
        <v>1816</v>
      </c>
      <c r="D447" s="56" t="s">
        <v>1735</v>
      </c>
      <c r="E447" s="58" t="s">
        <v>1080</v>
      </c>
      <c r="F447" s="58" t="s">
        <v>856</v>
      </c>
      <c r="G447" s="56" t="s">
        <v>857</v>
      </c>
      <c r="H447" s="58" t="s">
        <v>2144</v>
      </c>
      <c r="I447" s="58" t="s">
        <v>854</v>
      </c>
      <c r="J447" s="56" t="s">
        <v>1100</v>
      </c>
      <c r="K447" s="73">
        <v>250000</v>
      </c>
      <c r="L447" s="62">
        <f t="shared" si="16"/>
        <v>250000</v>
      </c>
      <c r="M447" s="58"/>
      <c r="N447" s="58"/>
      <c r="O447" s="58"/>
      <c r="P447" s="58"/>
      <c r="Q447" s="58"/>
      <c r="R447" s="58"/>
      <c r="S447" s="58"/>
      <c r="T447" s="58"/>
      <c r="U447" s="56" t="s">
        <v>1101</v>
      </c>
      <c r="V447" s="56"/>
      <c r="W447" s="63">
        <v>1</v>
      </c>
      <c r="X447" s="67"/>
      <c r="Y447" s="77" t="s">
        <v>1386</v>
      </c>
    </row>
    <row r="448" spans="1:25" ht="12" customHeight="1" x14ac:dyDescent="0.3">
      <c r="A448" s="59">
        <v>446</v>
      </c>
      <c r="B448" s="82">
        <v>4002</v>
      </c>
      <c r="C448" s="58" t="s">
        <v>1816</v>
      </c>
      <c r="D448" s="56" t="s">
        <v>1735</v>
      </c>
      <c r="E448" s="58" t="s">
        <v>1080</v>
      </c>
      <c r="F448" s="58" t="s">
        <v>1143</v>
      </c>
      <c r="G448" s="56" t="s">
        <v>897</v>
      </c>
      <c r="H448" s="58" t="s">
        <v>2144</v>
      </c>
      <c r="I448" s="58" t="s">
        <v>2151</v>
      </c>
      <c r="J448" s="56" t="s">
        <v>1100</v>
      </c>
      <c r="K448" s="73">
        <v>250000</v>
      </c>
      <c r="L448" s="62">
        <f t="shared" si="16"/>
        <v>250000</v>
      </c>
      <c r="M448" s="58"/>
      <c r="N448" s="58"/>
      <c r="O448" s="58"/>
      <c r="P448" s="58"/>
      <c r="Q448" s="58"/>
      <c r="R448" s="58"/>
      <c r="S448" s="58"/>
      <c r="T448" s="58"/>
      <c r="U448" s="56" t="s">
        <v>1101</v>
      </c>
      <c r="V448" s="56"/>
      <c r="W448" s="63">
        <v>1</v>
      </c>
      <c r="X448" s="67"/>
      <c r="Y448" s="77" t="s">
        <v>881</v>
      </c>
    </row>
    <row r="449" spans="1:25" ht="12" customHeight="1" x14ac:dyDescent="0.3">
      <c r="A449" s="59">
        <v>447</v>
      </c>
      <c r="B449" s="82">
        <v>4003</v>
      </c>
      <c r="C449" s="58" t="s">
        <v>1816</v>
      </c>
      <c r="D449" s="56" t="s">
        <v>1735</v>
      </c>
      <c r="E449" s="58" t="s">
        <v>1080</v>
      </c>
      <c r="F449" s="58" t="s">
        <v>1135</v>
      </c>
      <c r="G449" s="56" t="s">
        <v>913</v>
      </c>
      <c r="H449" s="58" t="s">
        <v>2144</v>
      </c>
      <c r="I449" s="58" t="s">
        <v>911</v>
      </c>
      <c r="J449" s="56" t="s">
        <v>1100</v>
      </c>
      <c r="K449" s="73">
        <v>250000</v>
      </c>
      <c r="L449" s="62">
        <f t="shared" si="16"/>
        <v>250000</v>
      </c>
      <c r="M449" s="58"/>
      <c r="N449" s="58"/>
      <c r="O449" s="58"/>
      <c r="P449" s="58"/>
      <c r="Q449" s="58"/>
      <c r="R449" s="58"/>
      <c r="S449" s="58"/>
      <c r="T449" s="58"/>
      <c r="U449" s="56" t="s">
        <v>912</v>
      </c>
      <c r="V449" s="56"/>
      <c r="W449" s="63">
        <v>1</v>
      </c>
      <c r="X449" s="67"/>
      <c r="Y449" s="77" t="s">
        <v>886</v>
      </c>
    </row>
    <row r="450" spans="1:25" ht="12" customHeight="1" x14ac:dyDescent="0.3">
      <c r="A450" s="59">
        <v>448</v>
      </c>
      <c r="B450" s="82">
        <v>4005</v>
      </c>
      <c r="C450" s="56" t="s">
        <v>1515</v>
      </c>
      <c r="D450" s="56" t="s">
        <v>887</v>
      </c>
      <c r="E450" s="56" t="s">
        <v>888</v>
      </c>
      <c r="F450" s="56" t="s">
        <v>889</v>
      </c>
      <c r="G450" s="56" t="s">
        <v>890</v>
      </c>
      <c r="H450" s="56" t="s">
        <v>1840</v>
      </c>
      <c r="I450" s="56" t="s">
        <v>1518</v>
      </c>
      <c r="J450" s="56" t="s">
        <v>1519</v>
      </c>
      <c r="K450" s="83">
        <v>80000</v>
      </c>
      <c r="L450" s="62">
        <f t="shared" si="16"/>
        <v>0</v>
      </c>
      <c r="M450" s="56" t="s">
        <v>891</v>
      </c>
      <c r="N450" s="56"/>
      <c r="O450" s="56"/>
      <c r="P450" s="56"/>
      <c r="Q450" s="56"/>
      <c r="R450" s="56"/>
      <c r="S450" s="56"/>
      <c r="T450" s="56"/>
      <c r="U450" s="56"/>
      <c r="V450" s="56"/>
      <c r="W450" s="63">
        <v>0</v>
      </c>
      <c r="X450" s="67" t="s">
        <v>1798</v>
      </c>
      <c r="Y450" s="56"/>
    </row>
    <row r="451" spans="1:25" ht="12" customHeight="1" x14ac:dyDescent="0.3">
      <c r="A451" s="59">
        <v>449</v>
      </c>
      <c r="B451" s="82">
        <v>4004</v>
      </c>
      <c r="C451" s="76" t="s">
        <v>1816</v>
      </c>
      <c r="D451" s="56" t="s">
        <v>1735</v>
      </c>
      <c r="E451" s="76" t="s">
        <v>1080</v>
      </c>
      <c r="F451" s="76" t="s">
        <v>1143</v>
      </c>
      <c r="G451" s="76" t="s">
        <v>922</v>
      </c>
      <c r="H451" s="77" t="s">
        <v>2144</v>
      </c>
      <c r="I451" s="76" t="s">
        <v>899</v>
      </c>
      <c r="J451" s="76" t="s">
        <v>1100</v>
      </c>
      <c r="K451" s="79">
        <v>250000</v>
      </c>
      <c r="L451" s="117">
        <v>250000</v>
      </c>
      <c r="U451" s="56" t="s">
        <v>920</v>
      </c>
      <c r="V451" s="76"/>
      <c r="W451" s="116">
        <v>1</v>
      </c>
      <c r="X451" s="67"/>
      <c r="Y451" s="56"/>
    </row>
    <row r="452" spans="1:25" ht="12" customHeight="1" x14ac:dyDescent="0.3">
      <c r="A452" s="59">
        <v>450</v>
      </c>
      <c r="B452" s="118">
        <v>4006</v>
      </c>
      <c r="C452" s="85" t="s">
        <v>2063</v>
      </c>
      <c r="D452" s="85" t="s">
        <v>1820</v>
      </c>
      <c r="E452" s="85" t="s">
        <v>1049</v>
      </c>
      <c r="F452" s="85"/>
      <c r="G452" s="85" t="s">
        <v>1053</v>
      </c>
      <c r="H452" s="85" t="s">
        <v>1820</v>
      </c>
      <c r="I452" s="85" t="s">
        <v>2004</v>
      </c>
      <c r="J452" s="85"/>
      <c r="K452" s="119">
        <v>250000</v>
      </c>
      <c r="L452" s="120">
        <v>250000</v>
      </c>
      <c r="M452" s="85"/>
      <c r="N452" s="85"/>
      <c r="O452" s="85"/>
      <c r="P452" s="85"/>
      <c r="Q452" s="85"/>
      <c r="R452" s="85"/>
      <c r="S452" s="85"/>
      <c r="T452" s="85"/>
      <c r="U452" s="85"/>
      <c r="V452" s="85"/>
      <c r="W452" s="63">
        <v>1</v>
      </c>
      <c r="X452" s="67"/>
      <c r="Y452" s="56"/>
    </row>
    <row r="453" spans="1:25" ht="12" customHeight="1" x14ac:dyDescent="0.3">
      <c r="A453" s="59">
        <v>451</v>
      </c>
      <c r="B453" s="82">
        <v>4008</v>
      </c>
      <c r="C453" s="56" t="s">
        <v>1515</v>
      </c>
      <c r="D453" s="56" t="s">
        <v>579</v>
      </c>
      <c r="E453" s="56" t="s">
        <v>1849</v>
      </c>
      <c r="F453" s="56" t="s">
        <v>580</v>
      </c>
      <c r="G453" s="56" t="s">
        <v>581</v>
      </c>
      <c r="H453" s="56" t="s">
        <v>1890</v>
      </c>
      <c r="I453" s="56" t="s">
        <v>1561</v>
      </c>
      <c r="J453" s="56" t="s">
        <v>1562</v>
      </c>
      <c r="K453" s="83"/>
      <c r="L453" s="62">
        <f>K453*W453</f>
        <v>0</v>
      </c>
      <c r="M453" s="56"/>
      <c r="N453" s="56"/>
      <c r="O453" s="56"/>
      <c r="P453" s="56"/>
      <c r="Q453" s="56"/>
      <c r="R453" s="56"/>
      <c r="S453" s="56"/>
      <c r="T453" s="56"/>
      <c r="U453" s="56"/>
      <c r="V453" s="56" t="s">
        <v>582</v>
      </c>
      <c r="W453" s="63">
        <v>0</v>
      </c>
      <c r="X453" s="67" t="s">
        <v>1906</v>
      </c>
      <c r="Y453" s="56"/>
    </row>
    <row r="454" spans="1:25" ht="12" customHeight="1" x14ac:dyDescent="0.3">
      <c r="A454" s="59">
        <v>452</v>
      </c>
      <c r="B454" s="82">
        <v>4009</v>
      </c>
      <c r="C454" s="56" t="s">
        <v>1515</v>
      </c>
      <c r="D454" s="56" t="s">
        <v>579</v>
      </c>
      <c r="E454" s="56" t="s">
        <v>1849</v>
      </c>
      <c r="F454" s="56" t="s">
        <v>580</v>
      </c>
      <c r="G454" s="56" t="s">
        <v>583</v>
      </c>
      <c r="H454" s="56" t="s">
        <v>1890</v>
      </c>
      <c r="I454" s="56" t="s">
        <v>1518</v>
      </c>
      <c r="J454" s="56" t="s">
        <v>1519</v>
      </c>
      <c r="K454" s="83"/>
      <c r="L454" s="62">
        <f>K454*W454</f>
        <v>0</v>
      </c>
      <c r="M454" s="56"/>
      <c r="N454" s="56"/>
      <c r="O454" s="56"/>
      <c r="P454" s="56"/>
      <c r="Q454" s="56"/>
      <c r="R454" s="56"/>
      <c r="S454" s="56"/>
      <c r="T454" s="56"/>
      <c r="U454" s="56"/>
      <c r="V454" s="56" t="s">
        <v>582</v>
      </c>
      <c r="W454" s="63">
        <v>0</v>
      </c>
      <c r="X454" s="67" t="s">
        <v>1906</v>
      </c>
      <c r="Y454" s="56"/>
    </row>
    <row r="455" spans="1:25" ht="12" customHeight="1" x14ac:dyDescent="0.3">
      <c r="A455" s="59">
        <v>459</v>
      </c>
      <c r="B455" s="82">
        <v>4007</v>
      </c>
      <c r="C455" s="56" t="s">
        <v>2063</v>
      </c>
      <c r="D455" s="56" t="s">
        <v>2144</v>
      </c>
      <c r="E455" s="56" t="s">
        <v>1039</v>
      </c>
      <c r="F455" s="56"/>
      <c r="G455" s="56" t="s">
        <v>1055</v>
      </c>
      <c r="H455" s="56" t="s">
        <v>1840</v>
      </c>
      <c r="I455" s="56" t="s">
        <v>1561</v>
      </c>
      <c r="J455" s="56" t="s">
        <v>1738</v>
      </c>
      <c r="K455" s="83">
        <v>250000</v>
      </c>
      <c r="L455" s="62">
        <v>250000</v>
      </c>
      <c r="M455" s="56"/>
      <c r="N455" s="56"/>
      <c r="O455" s="56"/>
      <c r="P455" s="56"/>
      <c r="Q455" s="56"/>
      <c r="R455" s="56"/>
      <c r="S455" s="56"/>
      <c r="T455" s="56"/>
      <c r="U455" s="83" t="s">
        <v>1056</v>
      </c>
      <c r="V455" s="56"/>
      <c r="W455" s="63">
        <v>1</v>
      </c>
      <c r="X455" s="67"/>
      <c r="Y455" s="104" t="s">
        <v>587</v>
      </c>
    </row>
    <row r="456" spans="1:25" ht="12" customHeight="1" x14ac:dyDescent="0.3">
      <c r="A456" s="59">
        <v>460</v>
      </c>
      <c r="B456" s="82">
        <v>4010</v>
      </c>
      <c r="C456" s="56" t="s">
        <v>1515</v>
      </c>
      <c r="D456" s="56"/>
      <c r="E456" s="56" t="s">
        <v>193</v>
      </c>
      <c r="F456" s="56" t="s">
        <v>585</v>
      </c>
      <c r="G456" s="56" t="s">
        <v>194</v>
      </c>
      <c r="H456" s="56" t="s">
        <v>1043</v>
      </c>
      <c r="I456" s="56" t="s">
        <v>2294</v>
      </c>
      <c r="J456" s="56"/>
      <c r="K456" s="83">
        <v>250000</v>
      </c>
      <c r="L456" s="62">
        <f t="shared" ref="L456:L466" si="17">K456*W456</f>
        <v>250000</v>
      </c>
      <c r="M456" s="56"/>
      <c r="N456" s="56"/>
      <c r="O456" s="56"/>
      <c r="P456" s="56"/>
      <c r="Q456" s="56"/>
      <c r="R456" s="56"/>
      <c r="S456" s="56"/>
      <c r="T456" s="56"/>
      <c r="U456" s="56"/>
      <c r="V456" s="56"/>
      <c r="W456" s="63">
        <v>1</v>
      </c>
      <c r="X456" s="67"/>
      <c r="Y456" s="56"/>
    </row>
    <row r="457" spans="1:25" ht="12" customHeight="1" x14ac:dyDescent="0.3">
      <c r="A457" s="59">
        <v>461</v>
      </c>
      <c r="B457" s="82">
        <v>4029</v>
      </c>
      <c r="C457" s="56" t="s">
        <v>1515</v>
      </c>
      <c r="D457" s="56"/>
      <c r="E457" s="56" t="s">
        <v>196</v>
      </c>
      <c r="F457" s="56" t="s">
        <v>197</v>
      </c>
      <c r="G457" s="56" t="s">
        <v>198</v>
      </c>
      <c r="H457" s="56" t="s">
        <v>1043</v>
      </c>
      <c r="I457" s="56" t="s">
        <v>2294</v>
      </c>
      <c r="J457" s="56"/>
      <c r="K457" s="83">
        <v>250000</v>
      </c>
      <c r="L457" s="62">
        <f t="shared" si="17"/>
        <v>250000</v>
      </c>
      <c r="M457" s="56"/>
      <c r="N457" s="56"/>
      <c r="O457" s="56"/>
      <c r="P457" s="56"/>
      <c r="Q457" s="56"/>
      <c r="R457" s="56"/>
      <c r="S457" s="56"/>
      <c r="T457" s="56"/>
      <c r="U457" s="56"/>
      <c r="V457" s="56"/>
      <c r="W457" s="63">
        <v>1</v>
      </c>
      <c r="X457" s="67"/>
      <c r="Y457" s="56"/>
    </row>
    <row r="458" spans="1:25" ht="12" customHeight="1" x14ac:dyDescent="0.3">
      <c r="A458" s="59">
        <v>462</v>
      </c>
      <c r="B458" s="82">
        <v>4030</v>
      </c>
      <c r="C458" s="58" t="s">
        <v>1816</v>
      </c>
      <c r="D458" s="56" t="s">
        <v>1735</v>
      </c>
      <c r="E458" s="58" t="s">
        <v>1080</v>
      </c>
      <c r="F458" s="58" t="s">
        <v>1170</v>
      </c>
      <c r="G458" s="56" t="s">
        <v>906</v>
      </c>
      <c r="H458" s="58" t="s">
        <v>2144</v>
      </c>
      <c r="I458" s="58" t="s">
        <v>1116</v>
      </c>
      <c r="J458" s="56" t="s">
        <v>1100</v>
      </c>
      <c r="K458" s="73">
        <v>260000</v>
      </c>
      <c r="L458" s="62">
        <f t="shared" si="17"/>
        <v>260000</v>
      </c>
      <c r="M458" s="58"/>
      <c r="N458" s="58"/>
      <c r="O458" s="58"/>
      <c r="P458" s="58"/>
      <c r="Q458" s="58"/>
      <c r="R458" s="58"/>
      <c r="S458" s="58"/>
      <c r="T458" s="58"/>
      <c r="U458" s="56" t="s">
        <v>907</v>
      </c>
      <c r="V458" s="56"/>
      <c r="W458" s="63">
        <v>1</v>
      </c>
      <c r="X458" s="67"/>
      <c r="Y458" s="56"/>
    </row>
    <row r="459" spans="1:25" ht="12" customHeight="1" x14ac:dyDescent="0.3">
      <c r="A459" s="59">
        <v>463</v>
      </c>
      <c r="B459" s="82">
        <v>4031</v>
      </c>
      <c r="C459" s="58" t="s">
        <v>1816</v>
      </c>
      <c r="D459" s="56" t="s">
        <v>1735</v>
      </c>
      <c r="E459" s="58" t="s">
        <v>1080</v>
      </c>
      <c r="F459" s="58" t="s">
        <v>1111</v>
      </c>
      <c r="G459" s="56" t="s">
        <v>1123</v>
      </c>
      <c r="H459" s="58" t="s">
        <v>2144</v>
      </c>
      <c r="I459" s="58" t="s">
        <v>1266</v>
      </c>
      <c r="J459" s="56" t="s">
        <v>1100</v>
      </c>
      <c r="K459" s="73">
        <v>265000</v>
      </c>
      <c r="L459" s="62">
        <f t="shared" si="17"/>
        <v>265000</v>
      </c>
      <c r="M459" s="58"/>
      <c r="N459" s="58"/>
      <c r="O459" s="58"/>
      <c r="P459" s="58"/>
      <c r="Q459" s="58"/>
      <c r="R459" s="58"/>
      <c r="S459" s="58"/>
      <c r="T459" s="58"/>
      <c r="U459" s="56" t="s">
        <v>835</v>
      </c>
      <c r="V459" s="56"/>
      <c r="W459" s="63">
        <v>1</v>
      </c>
      <c r="X459" s="67"/>
      <c r="Y459" s="56"/>
    </row>
    <row r="460" spans="1:25" ht="12" customHeight="1" x14ac:dyDescent="0.3">
      <c r="A460" s="59">
        <v>464</v>
      </c>
      <c r="B460" s="82">
        <v>4032</v>
      </c>
      <c r="C460" s="58" t="s">
        <v>1816</v>
      </c>
      <c r="D460" s="56" t="s">
        <v>1735</v>
      </c>
      <c r="E460" s="58" t="s">
        <v>1080</v>
      </c>
      <c r="F460" s="58" t="s">
        <v>1143</v>
      </c>
      <c r="G460" s="56" t="s">
        <v>895</v>
      </c>
      <c r="H460" s="58" t="s">
        <v>2144</v>
      </c>
      <c r="I460" s="58" t="s">
        <v>2151</v>
      </c>
      <c r="J460" s="56" t="s">
        <v>1100</v>
      </c>
      <c r="K460" s="73">
        <v>270000</v>
      </c>
      <c r="L460" s="62">
        <f t="shared" si="17"/>
        <v>270000</v>
      </c>
      <c r="M460" s="58"/>
      <c r="N460" s="58"/>
      <c r="O460" s="58"/>
      <c r="P460" s="58"/>
      <c r="Q460" s="58"/>
      <c r="R460" s="58"/>
      <c r="S460" s="58"/>
      <c r="T460" s="58"/>
      <c r="U460" s="56" t="s">
        <v>1101</v>
      </c>
      <c r="V460" s="56"/>
      <c r="W460" s="63">
        <v>1</v>
      </c>
      <c r="X460" s="67"/>
      <c r="Y460" s="56"/>
    </row>
    <row r="461" spans="1:25" ht="12" customHeight="1" x14ac:dyDescent="0.3">
      <c r="A461" s="59">
        <v>465</v>
      </c>
      <c r="B461" s="82">
        <v>4033</v>
      </c>
      <c r="C461" s="56" t="s">
        <v>1515</v>
      </c>
      <c r="D461" s="56" t="s">
        <v>2149</v>
      </c>
      <c r="E461" s="56" t="s">
        <v>622</v>
      </c>
      <c r="F461" s="56" t="s">
        <v>628</v>
      </c>
      <c r="G461" s="56" t="s">
        <v>629</v>
      </c>
      <c r="H461" s="56" t="s">
        <v>1840</v>
      </c>
      <c r="I461" s="56" t="s">
        <v>2251</v>
      </c>
      <c r="J461" s="56" t="s">
        <v>625</v>
      </c>
      <c r="K461" s="62">
        <v>288020</v>
      </c>
      <c r="L461" s="62">
        <f t="shared" si="17"/>
        <v>288020</v>
      </c>
      <c r="M461" s="56"/>
      <c r="N461" s="56"/>
      <c r="O461" s="56"/>
      <c r="P461" s="56"/>
      <c r="Q461" s="56"/>
      <c r="R461" s="56"/>
      <c r="S461" s="56" t="s">
        <v>626</v>
      </c>
      <c r="T461" s="56"/>
      <c r="U461" s="86"/>
      <c r="V461" s="56"/>
      <c r="W461" s="63">
        <v>1</v>
      </c>
      <c r="X461" s="67"/>
      <c r="Y461" s="56"/>
    </row>
    <row r="462" spans="1:25" ht="12" customHeight="1" x14ac:dyDescent="0.3">
      <c r="A462" s="59">
        <v>466</v>
      </c>
      <c r="B462" s="82">
        <v>4034</v>
      </c>
      <c r="C462" s="58" t="s">
        <v>1816</v>
      </c>
      <c r="D462" s="56" t="s">
        <v>1735</v>
      </c>
      <c r="E462" s="58" t="s">
        <v>1080</v>
      </c>
      <c r="F462" s="58" t="s">
        <v>1135</v>
      </c>
      <c r="G462" s="56" t="s">
        <v>1224</v>
      </c>
      <c r="H462" s="58" t="s">
        <v>2144</v>
      </c>
      <c r="I462" s="56" t="s">
        <v>2145</v>
      </c>
      <c r="J462" s="56" t="s">
        <v>1100</v>
      </c>
      <c r="K462" s="73">
        <v>300000</v>
      </c>
      <c r="L462" s="62">
        <f t="shared" si="17"/>
        <v>300000</v>
      </c>
      <c r="M462" s="58"/>
      <c r="N462" s="58"/>
      <c r="O462" s="58"/>
      <c r="P462" s="58"/>
      <c r="Q462" s="58"/>
      <c r="R462" s="58"/>
      <c r="S462" s="58"/>
      <c r="T462" s="58"/>
      <c r="U462" s="56" t="s">
        <v>1340</v>
      </c>
      <c r="V462" s="56"/>
      <c r="W462" s="63">
        <v>1</v>
      </c>
      <c r="X462" s="67"/>
      <c r="Y462" s="56"/>
    </row>
    <row r="463" spans="1:25" ht="12" customHeight="1" x14ac:dyDescent="0.3">
      <c r="A463" s="59">
        <v>467</v>
      </c>
      <c r="B463" s="82">
        <v>4036</v>
      </c>
      <c r="C463" s="56" t="s">
        <v>1515</v>
      </c>
      <c r="D463" s="56" t="s">
        <v>1550</v>
      </c>
      <c r="E463" s="56" t="s">
        <v>1466</v>
      </c>
      <c r="F463" s="56" t="s">
        <v>585</v>
      </c>
      <c r="G463" s="56" t="s">
        <v>596</v>
      </c>
      <c r="H463" s="56" t="s">
        <v>1466</v>
      </c>
      <c r="I463" s="56" t="s">
        <v>1062</v>
      </c>
      <c r="J463" s="56"/>
      <c r="K463" s="83">
        <v>320000</v>
      </c>
      <c r="L463" s="62">
        <f t="shared" si="17"/>
        <v>0</v>
      </c>
      <c r="M463" s="56"/>
      <c r="N463" s="56"/>
      <c r="O463" s="56"/>
      <c r="P463" s="56"/>
      <c r="Q463" s="56"/>
      <c r="R463" s="56"/>
      <c r="S463" s="56"/>
      <c r="T463" s="56"/>
      <c r="U463" s="56" t="s">
        <v>597</v>
      </c>
      <c r="V463" s="56"/>
      <c r="W463" s="63">
        <v>0</v>
      </c>
      <c r="X463" s="67" t="s">
        <v>598</v>
      </c>
      <c r="Y463" s="56"/>
    </row>
    <row r="464" spans="1:25" ht="12" customHeight="1" x14ac:dyDescent="0.3">
      <c r="A464" s="59">
        <v>468</v>
      </c>
      <c r="B464" s="82">
        <v>4037</v>
      </c>
      <c r="C464" s="56" t="s">
        <v>1515</v>
      </c>
      <c r="D464" s="56" t="s">
        <v>1550</v>
      </c>
      <c r="E464" s="56" t="s">
        <v>599</v>
      </c>
      <c r="F464" s="56" t="s">
        <v>600</v>
      </c>
      <c r="G464" s="56" t="s">
        <v>601</v>
      </c>
      <c r="H464" s="56" t="s">
        <v>591</v>
      </c>
      <c r="I464" s="56" t="s">
        <v>1062</v>
      </c>
      <c r="J464" s="56"/>
      <c r="K464" s="83">
        <v>160000</v>
      </c>
      <c r="L464" s="62">
        <f t="shared" si="17"/>
        <v>0</v>
      </c>
      <c r="M464" s="56"/>
      <c r="N464" s="56"/>
      <c r="O464" s="56"/>
      <c r="P464" s="56"/>
      <c r="Q464" s="56"/>
      <c r="R464" s="56"/>
      <c r="S464" s="56"/>
      <c r="T464" s="56"/>
      <c r="U464" s="56" t="s">
        <v>597</v>
      </c>
      <c r="V464" s="56"/>
      <c r="W464" s="63">
        <v>0</v>
      </c>
      <c r="X464" s="67" t="s">
        <v>1906</v>
      </c>
      <c r="Y464" s="56"/>
    </row>
    <row r="465" spans="1:25" ht="12" customHeight="1" x14ac:dyDescent="0.3">
      <c r="A465" s="59">
        <v>469</v>
      </c>
      <c r="B465" s="82">
        <v>4038</v>
      </c>
      <c r="C465" s="56" t="s">
        <v>1515</v>
      </c>
      <c r="D465" s="56" t="s">
        <v>1550</v>
      </c>
      <c r="E465" s="56" t="s">
        <v>599</v>
      </c>
      <c r="F465" s="56" t="s">
        <v>602</v>
      </c>
      <c r="G465" s="56" t="s">
        <v>603</v>
      </c>
      <c r="H465" s="56" t="s">
        <v>591</v>
      </c>
      <c r="I465" s="56" t="s">
        <v>1062</v>
      </c>
      <c r="J465" s="56"/>
      <c r="K465" s="83">
        <v>32000</v>
      </c>
      <c r="L465" s="62">
        <f t="shared" si="17"/>
        <v>0</v>
      </c>
      <c r="M465" s="56"/>
      <c r="N465" s="56"/>
      <c r="O465" s="56"/>
      <c r="P465" s="56"/>
      <c r="Q465" s="56"/>
      <c r="R465" s="56"/>
      <c r="S465" s="56"/>
      <c r="T465" s="56"/>
      <c r="U465" s="56" t="s">
        <v>597</v>
      </c>
      <c r="V465" s="56"/>
      <c r="W465" s="63">
        <v>0</v>
      </c>
      <c r="X465" s="67" t="s">
        <v>1906</v>
      </c>
      <c r="Y465" s="56"/>
    </row>
    <row r="466" spans="1:25" ht="12" customHeight="1" x14ac:dyDescent="0.3">
      <c r="A466" s="59">
        <v>470</v>
      </c>
      <c r="B466" s="60">
        <v>4039</v>
      </c>
      <c r="C466" s="56" t="s">
        <v>1515</v>
      </c>
      <c r="D466" s="56" t="s">
        <v>1830</v>
      </c>
      <c r="E466" s="56" t="s">
        <v>604</v>
      </c>
      <c r="F466" s="56"/>
      <c r="G466" s="56" t="s">
        <v>605</v>
      </c>
      <c r="H466" s="56" t="s">
        <v>1840</v>
      </c>
      <c r="I466" s="56" t="s">
        <v>930</v>
      </c>
      <c r="J466" s="56" t="s">
        <v>606</v>
      </c>
      <c r="K466" s="73">
        <v>60000000</v>
      </c>
      <c r="L466" s="62">
        <f t="shared" si="17"/>
        <v>0</v>
      </c>
      <c r="M466" s="58"/>
      <c r="N466" s="58"/>
      <c r="O466" s="58"/>
      <c r="P466" s="58"/>
      <c r="Q466" s="58"/>
      <c r="R466" s="58"/>
      <c r="S466" s="58"/>
      <c r="T466" s="58"/>
      <c r="U466" s="56" t="s">
        <v>607</v>
      </c>
      <c r="V466" s="56"/>
      <c r="W466" s="63">
        <v>0</v>
      </c>
      <c r="X466" s="67" t="s">
        <v>608</v>
      </c>
      <c r="Y466" s="56"/>
    </row>
    <row r="467" spans="1:25" ht="12" customHeight="1" x14ac:dyDescent="0.3">
      <c r="A467" s="59">
        <v>471</v>
      </c>
      <c r="B467" s="82">
        <v>6004</v>
      </c>
      <c r="C467" s="56" t="s">
        <v>1515</v>
      </c>
      <c r="D467" s="56" t="s">
        <v>2249</v>
      </c>
      <c r="E467" s="56" t="s">
        <v>882</v>
      </c>
      <c r="F467" s="56" t="s">
        <v>609</v>
      </c>
      <c r="G467" s="56" t="s">
        <v>610</v>
      </c>
      <c r="H467" s="56" t="s">
        <v>1820</v>
      </c>
      <c r="I467" s="56" t="s">
        <v>2251</v>
      </c>
      <c r="J467" s="56" t="s">
        <v>611</v>
      </c>
      <c r="K467" s="83" t="s">
        <v>2294</v>
      </c>
      <c r="L467" s="62" t="s">
        <v>2294</v>
      </c>
      <c r="M467" s="56" t="s">
        <v>612</v>
      </c>
      <c r="N467" s="56" t="s">
        <v>613</v>
      </c>
      <c r="O467" s="56" t="s">
        <v>2281</v>
      </c>
      <c r="P467" s="56" t="s">
        <v>995</v>
      </c>
      <c r="Q467" s="56" t="s">
        <v>614</v>
      </c>
      <c r="R467" s="56" t="s">
        <v>615</v>
      </c>
      <c r="S467" s="56" t="s">
        <v>616</v>
      </c>
      <c r="T467" s="56"/>
      <c r="U467" s="86" t="s">
        <v>617</v>
      </c>
      <c r="V467" s="56"/>
      <c r="W467" s="63">
        <v>0</v>
      </c>
      <c r="X467" s="67"/>
      <c r="Y467" s="77" t="s">
        <v>618</v>
      </c>
    </row>
    <row r="468" spans="1:25" ht="12" customHeight="1" x14ac:dyDescent="0.3">
      <c r="A468" s="59">
        <v>472</v>
      </c>
      <c r="B468" s="82">
        <v>4035</v>
      </c>
      <c r="C468" s="58" t="s">
        <v>1816</v>
      </c>
      <c r="D468" s="56" t="s">
        <v>1735</v>
      </c>
      <c r="E468" s="58" t="s">
        <v>1080</v>
      </c>
      <c r="F468" s="58" t="s">
        <v>1341</v>
      </c>
      <c r="G468" s="56" t="s">
        <v>1342</v>
      </c>
      <c r="H468" s="58" t="s">
        <v>2144</v>
      </c>
      <c r="I468" s="56" t="s">
        <v>2145</v>
      </c>
      <c r="J468" s="56" t="s">
        <v>1100</v>
      </c>
      <c r="K468" s="73">
        <v>300000</v>
      </c>
      <c r="L468" s="62">
        <f t="shared" ref="L468:L476" si="18">K468*W468</f>
        <v>300000</v>
      </c>
      <c r="M468" s="58"/>
      <c r="N468" s="58"/>
      <c r="O468" s="58"/>
      <c r="P468" s="58"/>
      <c r="Q468" s="58"/>
      <c r="R468" s="58"/>
      <c r="S468" s="58"/>
      <c r="T468" s="58"/>
      <c r="U468" s="56" t="s">
        <v>1343</v>
      </c>
      <c r="V468" s="56"/>
      <c r="W468" s="63">
        <v>1</v>
      </c>
      <c r="X468" s="67"/>
      <c r="Y468" s="77" t="s">
        <v>618</v>
      </c>
    </row>
    <row r="469" spans="1:25" ht="12" customHeight="1" x14ac:dyDescent="0.3">
      <c r="A469" s="59">
        <v>473</v>
      </c>
      <c r="B469" s="82">
        <v>4040</v>
      </c>
      <c r="C469" s="56" t="s">
        <v>1565</v>
      </c>
      <c r="D469" s="56"/>
      <c r="E469" s="56" t="s">
        <v>202</v>
      </c>
      <c r="F469" s="56" t="s">
        <v>1282</v>
      </c>
      <c r="G469" s="56" t="s">
        <v>205</v>
      </c>
      <c r="H469" s="56" t="s">
        <v>1835</v>
      </c>
      <c r="I469" s="56" t="s">
        <v>1616</v>
      </c>
      <c r="J469" s="56"/>
      <c r="K469" s="83">
        <f>1.22*1.05*1134852.26</f>
        <v>1453745.7450599999</v>
      </c>
      <c r="L469" s="62">
        <f t="shared" si="18"/>
        <v>1453745.7450599999</v>
      </c>
      <c r="M469" s="56"/>
      <c r="N469" s="56"/>
      <c r="O469" s="56"/>
      <c r="P469" s="56"/>
      <c r="Q469" s="56"/>
      <c r="R469" s="56"/>
      <c r="S469" s="56"/>
      <c r="T469" s="56"/>
      <c r="U469" s="56"/>
      <c r="V469" s="56"/>
      <c r="W469" s="63">
        <v>1</v>
      </c>
      <c r="X469" s="67"/>
      <c r="Y469" s="77" t="s">
        <v>618</v>
      </c>
    </row>
    <row r="470" spans="1:25" ht="12" customHeight="1" x14ac:dyDescent="0.3">
      <c r="A470" s="59">
        <v>474</v>
      </c>
      <c r="B470" s="82">
        <v>4041</v>
      </c>
      <c r="C470" s="56" t="s">
        <v>1582</v>
      </c>
      <c r="D470" s="56"/>
      <c r="E470" s="56" t="s">
        <v>599</v>
      </c>
      <c r="F470" s="56" t="s">
        <v>686</v>
      </c>
      <c r="G470" s="56" t="s">
        <v>687</v>
      </c>
      <c r="H470" s="56" t="s">
        <v>1820</v>
      </c>
      <c r="I470" s="56" t="s">
        <v>1226</v>
      </c>
      <c r="J470" s="56" t="s">
        <v>685</v>
      </c>
      <c r="K470" s="83">
        <v>1500000</v>
      </c>
      <c r="L470" s="62">
        <f t="shared" si="18"/>
        <v>1500000</v>
      </c>
      <c r="M470" s="56"/>
      <c r="N470" s="56"/>
      <c r="O470" s="56"/>
      <c r="P470" s="56"/>
      <c r="Q470" s="56"/>
      <c r="R470" s="56"/>
      <c r="S470" s="56"/>
      <c r="T470" s="56"/>
      <c r="U470" s="56"/>
      <c r="V470" s="56"/>
      <c r="W470" s="63">
        <v>1</v>
      </c>
      <c r="X470" s="67"/>
      <c r="Y470" s="77" t="s">
        <v>618</v>
      </c>
    </row>
    <row r="471" spans="1:25" ht="12" customHeight="1" x14ac:dyDescent="0.3">
      <c r="A471" s="59">
        <v>475</v>
      </c>
      <c r="B471" s="82">
        <v>5020</v>
      </c>
      <c r="C471" s="58" t="s">
        <v>1816</v>
      </c>
      <c r="D471" s="56" t="s">
        <v>1735</v>
      </c>
      <c r="E471" s="58" t="s">
        <v>1080</v>
      </c>
      <c r="F471" s="58" t="s">
        <v>1135</v>
      </c>
      <c r="G471" s="56" t="s">
        <v>839</v>
      </c>
      <c r="H471" s="58" t="s">
        <v>2144</v>
      </c>
      <c r="I471" s="56" t="s">
        <v>2145</v>
      </c>
      <c r="J471" s="56" t="s">
        <v>1100</v>
      </c>
      <c r="K471" s="73">
        <v>300000</v>
      </c>
      <c r="L471" s="62">
        <f t="shared" si="18"/>
        <v>300000</v>
      </c>
      <c r="M471" s="58"/>
      <c r="N471" s="58"/>
      <c r="O471" s="58"/>
      <c r="P471" s="58"/>
      <c r="Q471" s="58"/>
      <c r="R471" s="58"/>
      <c r="S471" s="58"/>
      <c r="T471" s="58"/>
      <c r="U471" s="56" t="s">
        <v>840</v>
      </c>
      <c r="V471" s="56"/>
      <c r="W471" s="63">
        <v>1</v>
      </c>
      <c r="X471" s="67"/>
      <c r="Y471" s="77" t="s">
        <v>618</v>
      </c>
    </row>
    <row r="472" spans="1:25" ht="12" customHeight="1" x14ac:dyDescent="0.3">
      <c r="A472" s="59">
        <v>476</v>
      </c>
      <c r="B472" s="82">
        <v>6044</v>
      </c>
      <c r="C472" s="56" t="s">
        <v>1515</v>
      </c>
      <c r="D472" s="56" t="s">
        <v>2249</v>
      </c>
      <c r="E472" s="56" t="s">
        <v>622</v>
      </c>
      <c r="F472" s="56" t="s">
        <v>630</v>
      </c>
      <c r="G472" s="56" t="s">
        <v>631</v>
      </c>
      <c r="H472" s="56" t="s">
        <v>1840</v>
      </c>
      <c r="I472" s="56" t="s">
        <v>2251</v>
      </c>
      <c r="J472" s="56" t="s">
        <v>611</v>
      </c>
      <c r="K472" s="83">
        <v>1500000</v>
      </c>
      <c r="L472" s="62">
        <f t="shared" si="18"/>
        <v>0</v>
      </c>
      <c r="M472" s="56"/>
      <c r="N472" s="56"/>
      <c r="O472" s="56"/>
      <c r="P472" s="56"/>
      <c r="Q472" s="56"/>
      <c r="R472" s="56"/>
      <c r="S472" s="56"/>
      <c r="T472" s="56"/>
      <c r="U472" s="86" t="s">
        <v>632</v>
      </c>
      <c r="V472" s="56"/>
      <c r="W472" s="63">
        <v>0</v>
      </c>
      <c r="X472" s="67" t="s">
        <v>608</v>
      </c>
      <c r="Y472" s="77" t="s">
        <v>618</v>
      </c>
    </row>
    <row r="473" spans="1:25" ht="12" customHeight="1" x14ac:dyDescent="0.3">
      <c r="A473" s="59">
        <v>477</v>
      </c>
      <c r="B473" s="82">
        <v>5021</v>
      </c>
      <c r="C473" s="58" t="s">
        <v>1816</v>
      </c>
      <c r="D473" s="56" t="s">
        <v>1735</v>
      </c>
      <c r="E473" s="58" t="s">
        <v>1080</v>
      </c>
      <c r="F473" s="58" t="s">
        <v>1135</v>
      </c>
      <c r="G473" s="56" t="s">
        <v>841</v>
      </c>
      <c r="H473" s="58" t="s">
        <v>2144</v>
      </c>
      <c r="I473" s="56" t="s">
        <v>2145</v>
      </c>
      <c r="J473" s="56" t="s">
        <v>1100</v>
      </c>
      <c r="K473" s="73">
        <v>300000</v>
      </c>
      <c r="L473" s="62">
        <f t="shared" si="18"/>
        <v>300000</v>
      </c>
      <c r="M473" s="58"/>
      <c r="N473" s="58"/>
      <c r="O473" s="58"/>
      <c r="P473" s="58"/>
      <c r="Q473" s="58"/>
      <c r="R473" s="58"/>
      <c r="S473" s="58"/>
      <c r="T473" s="58"/>
      <c r="U473" s="56" t="s">
        <v>842</v>
      </c>
      <c r="V473" s="56"/>
      <c r="W473" s="63">
        <v>1</v>
      </c>
      <c r="X473" s="67"/>
      <c r="Y473" s="56" t="s">
        <v>635</v>
      </c>
    </row>
    <row r="474" spans="1:25" ht="12" customHeight="1" x14ac:dyDescent="0.3">
      <c r="A474" s="59">
        <v>478</v>
      </c>
      <c r="B474" s="82">
        <v>5022</v>
      </c>
      <c r="C474" s="58" t="s">
        <v>1816</v>
      </c>
      <c r="D474" s="56" t="s">
        <v>1735</v>
      </c>
      <c r="E474" s="58" t="s">
        <v>1080</v>
      </c>
      <c r="F474" s="58" t="s">
        <v>1135</v>
      </c>
      <c r="G474" s="56" t="s">
        <v>845</v>
      </c>
      <c r="H474" s="58" t="s">
        <v>2144</v>
      </c>
      <c r="I474" s="56" t="s">
        <v>2145</v>
      </c>
      <c r="J474" s="56" t="s">
        <v>1100</v>
      </c>
      <c r="K474" s="73">
        <v>300000</v>
      </c>
      <c r="L474" s="62">
        <f t="shared" si="18"/>
        <v>300000</v>
      </c>
      <c r="M474" s="58"/>
      <c r="N474" s="58"/>
      <c r="O474" s="58"/>
      <c r="P474" s="58"/>
      <c r="Q474" s="58"/>
      <c r="R474" s="58"/>
      <c r="S474" s="58"/>
      <c r="T474" s="58"/>
      <c r="U474" s="56" t="s">
        <v>846</v>
      </c>
      <c r="V474" s="56"/>
      <c r="W474" s="63">
        <v>1</v>
      </c>
      <c r="X474" s="67"/>
      <c r="Y474" s="56" t="s">
        <v>635</v>
      </c>
    </row>
    <row r="475" spans="1:25" ht="12" customHeight="1" x14ac:dyDescent="0.3">
      <c r="A475" s="59">
        <v>479</v>
      </c>
      <c r="B475" s="82">
        <v>5023</v>
      </c>
      <c r="C475" s="58" t="s">
        <v>1816</v>
      </c>
      <c r="D475" s="56" t="s">
        <v>1735</v>
      </c>
      <c r="E475" s="58" t="s">
        <v>1080</v>
      </c>
      <c r="F475" s="58" t="s">
        <v>1135</v>
      </c>
      <c r="G475" s="56" t="s">
        <v>848</v>
      </c>
      <c r="H475" s="58" t="s">
        <v>2144</v>
      </c>
      <c r="I475" s="56" t="s">
        <v>2145</v>
      </c>
      <c r="J475" s="56" t="s">
        <v>1100</v>
      </c>
      <c r="K475" s="73">
        <v>300000</v>
      </c>
      <c r="L475" s="62">
        <f t="shared" si="18"/>
        <v>300000</v>
      </c>
      <c r="M475" s="58"/>
      <c r="N475" s="58"/>
      <c r="O475" s="58"/>
      <c r="P475" s="58"/>
      <c r="Q475" s="58"/>
      <c r="R475" s="58"/>
      <c r="S475" s="58"/>
      <c r="T475" s="58"/>
      <c r="U475" s="56" t="s">
        <v>846</v>
      </c>
      <c r="V475" s="56"/>
      <c r="W475" s="63">
        <v>1</v>
      </c>
      <c r="X475" s="67"/>
      <c r="Y475" s="56" t="s">
        <v>635</v>
      </c>
    </row>
    <row r="476" spans="1:25" ht="12" customHeight="1" x14ac:dyDescent="0.3">
      <c r="A476" s="59">
        <v>480</v>
      </c>
      <c r="B476" s="82">
        <v>5024</v>
      </c>
      <c r="C476" s="58" t="s">
        <v>1816</v>
      </c>
      <c r="D476" s="56" t="s">
        <v>1735</v>
      </c>
      <c r="E476" s="58" t="s">
        <v>1080</v>
      </c>
      <c r="F476" s="58" t="s">
        <v>1143</v>
      </c>
      <c r="G476" s="56" t="s">
        <v>867</v>
      </c>
      <c r="H476" s="58" t="s">
        <v>2144</v>
      </c>
      <c r="I476" s="58" t="s">
        <v>854</v>
      </c>
      <c r="J476" s="56" t="s">
        <v>1100</v>
      </c>
      <c r="K476" s="73">
        <v>300000</v>
      </c>
      <c r="L476" s="62">
        <f t="shared" si="18"/>
        <v>300000</v>
      </c>
      <c r="M476" s="58"/>
      <c r="N476" s="58"/>
      <c r="O476" s="58"/>
      <c r="P476" s="58"/>
      <c r="Q476" s="58"/>
      <c r="R476" s="58"/>
      <c r="S476" s="58"/>
      <c r="T476" s="58"/>
      <c r="U476" s="56" t="s">
        <v>1064</v>
      </c>
      <c r="V476" s="56"/>
      <c r="W476" s="63">
        <v>1</v>
      </c>
      <c r="X476" s="67"/>
      <c r="Y476" s="56" t="s">
        <v>644</v>
      </c>
    </row>
    <row r="477" spans="1:25" ht="12" customHeight="1" x14ac:dyDescent="0.3">
      <c r="A477" s="59">
        <v>481</v>
      </c>
      <c r="B477" s="82">
        <v>5025</v>
      </c>
      <c r="C477" s="76" t="s">
        <v>1816</v>
      </c>
      <c r="D477" s="56" t="s">
        <v>1735</v>
      </c>
      <c r="E477" s="76" t="s">
        <v>1080</v>
      </c>
      <c r="F477" s="76" t="s">
        <v>918</v>
      </c>
      <c r="G477" s="76" t="s">
        <v>919</v>
      </c>
      <c r="H477" s="77" t="s">
        <v>2144</v>
      </c>
      <c r="I477" s="76" t="s">
        <v>899</v>
      </c>
      <c r="J477" s="76" t="s">
        <v>1100</v>
      </c>
      <c r="K477" s="79">
        <v>300000</v>
      </c>
      <c r="L477" s="117">
        <v>300000</v>
      </c>
      <c r="U477" s="76" t="s">
        <v>920</v>
      </c>
      <c r="V477" s="76"/>
      <c r="W477" s="116">
        <v>1</v>
      </c>
      <c r="X477" s="67"/>
      <c r="Y477" s="56" t="s">
        <v>644</v>
      </c>
    </row>
    <row r="478" spans="1:25" ht="12" customHeight="1" x14ac:dyDescent="0.3">
      <c r="A478" s="59">
        <v>482</v>
      </c>
      <c r="B478" s="82">
        <v>5026</v>
      </c>
      <c r="C478" s="76" t="s">
        <v>1816</v>
      </c>
      <c r="D478" s="56" t="s">
        <v>1735</v>
      </c>
      <c r="E478" s="76" t="s">
        <v>1080</v>
      </c>
      <c r="F478" s="76" t="s">
        <v>918</v>
      </c>
      <c r="G478" s="76" t="s">
        <v>921</v>
      </c>
      <c r="H478" s="77" t="s">
        <v>2144</v>
      </c>
      <c r="I478" s="76" t="s">
        <v>899</v>
      </c>
      <c r="J478" s="76" t="s">
        <v>1100</v>
      </c>
      <c r="K478" s="79">
        <v>300000</v>
      </c>
      <c r="L478" s="117">
        <v>300000</v>
      </c>
      <c r="U478" s="76" t="s">
        <v>920</v>
      </c>
      <c r="V478" s="76"/>
      <c r="W478" s="116">
        <v>1</v>
      </c>
      <c r="X478" s="67"/>
      <c r="Y478" s="56" t="s">
        <v>644</v>
      </c>
    </row>
    <row r="479" spans="1:25" ht="12" customHeight="1" x14ac:dyDescent="0.3">
      <c r="A479" s="59">
        <v>483</v>
      </c>
      <c r="B479" s="82">
        <v>5027</v>
      </c>
      <c r="C479" s="56" t="s">
        <v>2063</v>
      </c>
      <c r="D479" s="56"/>
      <c r="E479" s="56" t="s">
        <v>1049</v>
      </c>
      <c r="F479" s="56"/>
      <c r="G479" s="56" t="s">
        <v>200</v>
      </c>
      <c r="H479" s="56" t="s">
        <v>201</v>
      </c>
      <c r="I479" s="56" t="s">
        <v>1051</v>
      </c>
      <c r="J479" s="56"/>
      <c r="K479" s="83">
        <v>300000</v>
      </c>
      <c r="L479" s="62">
        <v>300000</v>
      </c>
      <c r="M479" s="56"/>
      <c r="N479" s="56"/>
      <c r="O479" s="56"/>
      <c r="P479" s="56"/>
      <c r="Q479" s="56"/>
      <c r="R479" s="56"/>
      <c r="S479" s="56"/>
      <c r="T479" s="56"/>
      <c r="U479" s="56"/>
      <c r="V479" s="56"/>
      <c r="W479" s="63">
        <v>1</v>
      </c>
      <c r="X479" s="67"/>
      <c r="Y479" s="56" t="s">
        <v>644</v>
      </c>
    </row>
    <row r="480" spans="1:25" ht="12" customHeight="1" x14ac:dyDescent="0.3">
      <c r="A480" s="59">
        <v>484</v>
      </c>
      <c r="B480" s="82">
        <v>5028</v>
      </c>
      <c r="C480" s="56" t="s">
        <v>1565</v>
      </c>
      <c r="D480" s="56" t="s">
        <v>208</v>
      </c>
      <c r="E480" s="56" t="s">
        <v>213</v>
      </c>
      <c r="F480" s="56" t="s">
        <v>210</v>
      </c>
      <c r="G480" s="56" t="s">
        <v>218</v>
      </c>
      <c r="H480" s="56" t="s">
        <v>208</v>
      </c>
      <c r="I480" s="56" t="s">
        <v>212</v>
      </c>
      <c r="J480" s="56"/>
      <c r="K480" s="62">
        <v>300000</v>
      </c>
      <c r="L480" s="62">
        <v>300000</v>
      </c>
      <c r="M480" s="56"/>
      <c r="N480" s="56"/>
      <c r="O480" s="56"/>
      <c r="P480" s="56"/>
      <c r="Q480" s="56"/>
      <c r="R480" s="56"/>
      <c r="S480" s="56"/>
      <c r="T480" s="56"/>
      <c r="U480" s="56"/>
      <c r="V480" s="56"/>
      <c r="W480" s="63">
        <v>1</v>
      </c>
      <c r="X480" s="67"/>
      <c r="Y480" s="56" t="s">
        <v>644</v>
      </c>
    </row>
    <row r="481" spans="1:25" ht="12" customHeight="1" x14ac:dyDescent="0.3">
      <c r="A481" s="59">
        <v>485</v>
      </c>
      <c r="B481" s="82">
        <v>5029</v>
      </c>
      <c r="C481" s="56" t="s">
        <v>1565</v>
      </c>
      <c r="D481" s="56" t="s">
        <v>208</v>
      </c>
      <c r="E481" s="56" t="s">
        <v>213</v>
      </c>
      <c r="F481" s="56" t="s">
        <v>210</v>
      </c>
      <c r="G481" s="56" t="s">
        <v>225</v>
      </c>
      <c r="H481" s="56" t="s">
        <v>208</v>
      </c>
      <c r="I481" s="56" t="s">
        <v>212</v>
      </c>
      <c r="J481" s="56"/>
      <c r="K481" s="62">
        <v>300000</v>
      </c>
      <c r="L481" s="62">
        <v>300000</v>
      </c>
      <c r="M481" s="56"/>
      <c r="N481" s="56"/>
      <c r="O481" s="56"/>
      <c r="P481" s="56"/>
      <c r="Q481" s="56"/>
      <c r="R481" s="56"/>
      <c r="S481" s="56"/>
      <c r="T481" s="56"/>
      <c r="U481" s="56"/>
      <c r="V481" s="56"/>
      <c r="W481" s="63">
        <v>1</v>
      </c>
      <c r="X481" s="67"/>
      <c r="Y481" s="56" t="s">
        <v>644</v>
      </c>
    </row>
    <row r="482" spans="1:25" ht="12" customHeight="1" x14ac:dyDescent="0.3">
      <c r="A482" s="59">
        <v>486</v>
      </c>
      <c r="B482" s="82">
        <v>5030</v>
      </c>
      <c r="C482" s="56" t="s">
        <v>1565</v>
      </c>
      <c r="D482" s="56" t="s">
        <v>208</v>
      </c>
      <c r="E482" s="56" t="s">
        <v>213</v>
      </c>
      <c r="F482" s="56" t="s">
        <v>210</v>
      </c>
      <c r="G482" s="56" t="s">
        <v>227</v>
      </c>
      <c r="H482" s="56" t="s">
        <v>208</v>
      </c>
      <c r="I482" s="56" t="s">
        <v>212</v>
      </c>
      <c r="J482" s="56"/>
      <c r="K482" s="62">
        <v>300000</v>
      </c>
      <c r="L482" s="62">
        <v>300000</v>
      </c>
      <c r="M482" s="56"/>
      <c r="N482" s="56"/>
      <c r="O482" s="56"/>
      <c r="P482" s="56"/>
      <c r="Q482" s="56"/>
      <c r="R482" s="56"/>
      <c r="S482" s="56"/>
      <c r="T482" s="56"/>
      <c r="U482" s="56"/>
      <c r="V482" s="56"/>
      <c r="W482" s="63">
        <v>1</v>
      </c>
      <c r="X482" s="67"/>
      <c r="Y482" s="56" t="s">
        <v>644</v>
      </c>
    </row>
    <row r="483" spans="1:25" ht="12" customHeight="1" x14ac:dyDescent="0.3">
      <c r="A483" s="59">
        <v>487</v>
      </c>
      <c r="B483" s="82">
        <v>5031</v>
      </c>
      <c r="C483" s="56" t="s">
        <v>2213</v>
      </c>
      <c r="D483" s="56" t="s">
        <v>830</v>
      </c>
      <c r="E483" s="56" t="s">
        <v>831</v>
      </c>
      <c r="F483" s="56" t="s">
        <v>832</v>
      </c>
      <c r="G483" s="56" t="s">
        <v>942</v>
      </c>
      <c r="H483" s="56" t="s">
        <v>1820</v>
      </c>
      <c r="I483" s="56" t="s">
        <v>2251</v>
      </c>
      <c r="J483" s="56" t="s">
        <v>625</v>
      </c>
      <c r="K483" s="83">
        <v>320000</v>
      </c>
      <c r="L483" s="62">
        <f>K483*W483</f>
        <v>320000</v>
      </c>
      <c r="M483" s="56"/>
      <c r="N483" s="56"/>
      <c r="O483" s="56"/>
      <c r="P483" s="56"/>
      <c r="Q483" s="56"/>
      <c r="R483" s="56"/>
      <c r="S483" s="56"/>
      <c r="T483" s="56"/>
      <c r="U483" s="86" t="s">
        <v>834</v>
      </c>
      <c r="V483" s="56"/>
      <c r="W483" s="63">
        <v>1</v>
      </c>
      <c r="X483" s="67"/>
      <c r="Y483" s="56" t="s">
        <v>635</v>
      </c>
    </row>
    <row r="484" spans="1:25" ht="12" customHeight="1" x14ac:dyDescent="0.3">
      <c r="A484" s="59">
        <v>488</v>
      </c>
      <c r="B484" s="82">
        <v>5032</v>
      </c>
      <c r="C484" s="56" t="s">
        <v>2213</v>
      </c>
      <c r="D484" s="56" t="s">
        <v>830</v>
      </c>
      <c r="E484" s="56" t="s">
        <v>831</v>
      </c>
      <c r="F484" s="56" t="s">
        <v>832</v>
      </c>
      <c r="G484" s="56" t="s">
        <v>674</v>
      </c>
      <c r="H484" s="56" t="s">
        <v>1820</v>
      </c>
      <c r="I484" s="56" t="s">
        <v>2251</v>
      </c>
      <c r="J484" s="56" t="s">
        <v>625</v>
      </c>
      <c r="K484" s="83">
        <v>320000</v>
      </c>
      <c r="L484" s="62">
        <f>K484*W484</f>
        <v>320000</v>
      </c>
      <c r="M484" s="56"/>
      <c r="N484" s="56"/>
      <c r="O484" s="56"/>
      <c r="P484" s="56"/>
      <c r="Q484" s="56"/>
      <c r="R484" s="56"/>
      <c r="S484" s="56"/>
      <c r="T484" s="56"/>
      <c r="U484" s="86" t="s">
        <v>834</v>
      </c>
      <c r="V484" s="56"/>
      <c r="W484" s="63">
        <v>1</v>
      </c>
      <c r="X484" s="67"/>
      <c r="Y484" s="56" t="s">
        <v>635</v>
      </c>
    </row>
    <row r="485" spans="1:25" ht="12" customHeight="1" x14ac:dyDescent="0.3">
      <c r="A485" s="59">
        <v>489</v>
      </c>
      <c r="B485" s="82">
        <v>5033</v>
      </c>
      <c r="C485" s="58" t="s">
        <v>1816</v>
      </c>
      <c r="D485" s="56" t="s">
        <v>1735</v>
      </c>
      <c r="E485" s="58" t="s">
        <v>1080</v>
      </c>
      <c r="F485" s="58" t="s">
        <v>1111</v>
      </c>
      <c r="G485" s="56" t="s">
        <v>1208</v>
      </c>
      <c r="H485" s="58" t="s">
        <v>2144</v>
      </c>
      <c r="I485" s="58" t="s">
        <v>1435</v>
      </c>
      <c r="J485" s="56" t="s">
        <v>1100</v>
      </c>
      <c r="K485" s="73">
        <v>330477</v>
      </c>
      <c r="L485" s="62">
        <f>K485*W485</f>
        <v>330477</v>
      </c>
      <c r="M485" s="58"/>
      <c r="N485" s="58"/>
      <c r="O485" s="58"/>
      <c r="P485" s="58"/>
      <c r="Q485" s="58"/>
      <c r="R485" s="58"/>
      <c r="S485" s="58"/>
      <c r="T485" s="58"/>
      <c r="U485" s="56" t="s">
        <v>1209</v>
      </c>
      <c r="V485" s="56"/>
      <c r="W485" s="63">
        <v>1</v>
      </c>
      <c r="X485" s="67"/>
      <c r="Y485" s="56" t="s">
        <v>635</v>
      </c>
    </row>
    <row r="486" spans="1:25" ht="12" customHeight="1" x14ac:dyDescent="0.3">
      <c r="A486" s="59">
        <v>490</v>
      </c>
      <c r="B486" s="82">
        <f t="shared" ref="B486:B520" si="19">B485+1</f>
        <v>5034</v>
      </c>
      <c r="C486" s="58" t="s">
        <v>1816</v>
      </c>
      <c r="D486" s="56" t="s">
        <v>1735</v>
      </c>
      <c r="E486" s="58" t="s">
        <v>934</v>
      </c>
      <c r="F486" s="58" t="s">
        <v>938</v>
      </c>
      <c r="G486" s="76" t="s">
        <v>943</v>
      </c>
      <c r="H486" s="58" t="s">
        <v>2144</v>
      </c>
      <c r="I486" s="58" t="s">
        <v>930</v>
      </c>
      <c r="J486" s="56" t="s">
        <v>931</v>
      </c>
      <c r="K486" s="73">
        <v>346154</v>
      </c>
      <c r="L486" s="73">
        <v>346154</v>
      </c>
      <c r="M486" s="58"/>
      <c r="N486" s="58"/>
      <c r="O486" s="58"/>
      <c r="P486" s="58"/>
      <c r="Q486" s="58"/>
      <c r="R486" s="58"/>
      <c r="S486" s="58"/>
      <c r="T486" s="58"/>
      <c r="U486" s="56"/>
      <c r="V486" s="56"/>
      <c r="W486" s="63">
        <v>1</v>
      </c>
      <c r="X486" s="67"/>
      <c r="Y486" s="56" t="s">
        <v>635</v>
      </c>
    </row>
    <row r="487" spans="1:25" ht="12" customHeight="1" x14ac:dyDescent="0.3">
      <c r="A487" s="59">
        <v>491</v>
      </c>
      <c r="B487" s="82">
        <f t="shared" si="19"/>
        <v>5035</v>
      </c>
      <c r="C487" s="58" t="s">
        <v>1816</v>
      </c>
      <c r="D487" s="56" t="s">
        <v>1735</v>
      </c>
      <c r="E487" s="58" t="s">
        <v>1080</v>
      </c>
      <c r="F487" s="58" t="s">
        <v>1135</v>
      </c>
      <c r="G487" s="56" t="s">
        <v>1155</v>
      </c>
      <c r="H487" s="58" t="s">
        <v>2144</v>
      </c>
      <c r="I487" s="58" t="s">
        <v>2108</v>
      </c>
      <c r="J487" s="56" t="s">
        <v>1100</v>
      </c>
      <c r="K487" s="73">
        <v>350000</v>
      </c>
      <c r="L487" s="62">
        <f t="shared" ref="L487:L493" si="20">K487*W487</f>
        <v>350000</v>
      </c>
      <c r="M487" s="58"/>
      <c r="N487" s="58"/>
      <c r="O487" s="58"/>
      <c r="P487" s="58"/>
      <c r="Q487" s="58"/>
      <c r="R487" s="58"/>
      <c r="S487" s="58"/>
      <c r="T487" s="58"/>
      <c r="U487" s="56" t="s">
        <v>1156</v>
      </c>
      <c r="V487" s="56"/>
      <c r="W487" s="63">
        <v>1</v>
      </c>
      <c r="X487" s="67"/>
      <c r="Y487" s="56" t="s">
        <v>635</v>
      </c>
    </row>
    <row r="488" spans="1:25" ht="12" customHeight="1" x14ac:dyDescent="0.3">
      <c r="A488" s="59">
        <v>492</v>
      </c>
      <c r="B488" s="82">
        <f t="shared" si="19"/>
        <v>5036</v>
      </c>
      <c r="C488" s="56" t="s">
        <v>1582</v>
      </c>
      <c r="D488" s="56" t="s">
        <v>653</v>
      </c>
      <c r="E488" s="56" t="s">
        <v>654</v>
      </c>
      <c r="F488" s="56" t="s">
        <v>667</v>
      </c>
      <c r="G488" s="56" t="s">
        <v>668</v>
      </c>
      <c r="H488" s="56" t="s">
        <v>657</v>
      </c>
      <c r="I488" s="56" t="s">
        <v>2218</v>
      </c>
      <c r="J488" s="56" t="s">
        <v>658</v>
      </c>
      <c r="K488" s="83">
        <f>2400000*1.22</f>
        <v>2928000</v>
      </c>
      <c r="L488" s="62">
        <f t="shared" si="20"/>
        <v>0</v>
      </c>
      <c r="M488" s="56"/>
      <c r="N488" s="56"/>
      <c r="O488" s="56"/>
      <c r="P488" s="56"/>
      <c r="Q488" s="56"/>
      <c r="R488" s="56"/>
      <c r="S488" s="56"/>
      <c r="T488" s="56"/>
      <c r="U488" s="86" t="s">
        <v>669</v>
      </c>
      <c r="V488" s="56"/>
      <c r="W488" s="63">
        <v>0</v>
      </c>
      <c r="X488" s="67" t="s">
        <v>2133</v>
      </c>
      <c r="Y488" s="56" t="s">
        <v>635</v>
      </c>
    </row>
    <row r="489" spans="1:25" ht="12" customHeight="1" x14ac:dyDescent="0.3">
      <c r="A489" s="59">
        <v>493</v>
      </c>
      <c r="B489" s="82">
        <f t="shared" si="19"/>
        <v>5037</v>
      </c>
      <c r="C489" s="58" t="s">
        <v>1816</v>
      </c>
      <c r="D489" s="56" t="s">
        <v>1735</v>
      </c>
      <c r="E489" s="58" t="s">
        <v>1080</v>
      </c>
      <c r="F489" s="58" t="s">
        <v>1135</v>
      </c>
      <c r="G489" s="56" t="s">
        <v>1157</v>
      </c>
      <c r="H489" s="58" t="s">
        <v>2144</v>
      </c>
      <c r="I489" s="58" t="s">
        <v>2108</v>
      </c>
      <c r="J489" s="56" t="s">
        <v>1100</v>
      </c>
      <c r="K489" s="73">
        <v>350000</v>
      </c>
      <c r="L489" s="62">
        <f t="shared" si="20"/>
        <v>350000</v>
      </c>
      <c r="M489" s="58"/>
      <c r="N489" s="58"/>
      <c r="O489" s="58"/>
      <c r="P489" s="58"/>
      <c r="Q489" s="58"/>
      <c r="R489" s="58"/>
      <c r="S489" s="58"/>
      <c r="T489" s="58"/>
      <c r="U489" s="56" t="s">
        <v>1156</v>
      </c>
      <c r="V489" s="56"/>
      <c r="W489" s="63">
        <v>1</v>
      </c>
      <c r="X489" s="67"/>
      <c r="Y489" s="56" t="s">
        <v>1228</v>
      </c>
    </row>
    <row r="490" spans="1:25" ht="12" customHeight="1" x14ac:dyDescent="0.3">
      <c r="A490" s="59">
        <v>494</v>
      </c>
      <c r="B490" s="82">
        <f t="shared" si="19"/>
        <v>5038</v>
      </c>
      <c r="C490" s="58" t="s">
        <v>1816</v>
      </c>
      <c r="D490" s="56" t="s">
        <v>1735</v>
      </c>
      <c r="E490" s="58" t="s">
        <v>1080</v>
      </c>
      <c r="F490" s="58" t="s">
        <v>1135</v>
      </c>
      <c r="G490" s="56" t="s">
        <v>1158</v>
      </c>
      <c r="H490" s="58" t="s">
        <v>2144</v>
      </c>
      <c r="I490" s="58" t="s">
        <v>2108</v>
      </c>
      <c r="J490" s="56" t="s">
        <v>1100</v>
      </c>
      <c r="K490" s="73">
        <v>350000</v>
      </c>
      <c r="L490" s="62">
        <f t="shared" si="20"/>
        <v>350000</v>
      </c>
      <c r="M490" s="58"/>
      <c r="N490" s="58"/>
      <c r="O490" s="58"/>
      <c r="P490" s="58"/>
      <c r="Q490" s="58"/>
      <c r="R490" s="58"/>
      <c r="S490" s="58"/>
      <c r="T490" s="58"/>
      <c r="U490" s="56" t="s">
        <v>1156</v>
      </c>
      <c r="V490" s="56"/>
      <c r="W490" s="63">
        <v>1</v>
      </c>
      <c r="X490" s="67"/>
      <c r="Y490" s="56" t="s">
        <v>1228</v>
      </c>
    </row>
    <row r="491" spans="1:25" ht="12" customHeight="1" x14ac:dyDescent="0.3">
      <c r="A491" s="59">
        <v>495</v>
      </c>
      <c r="B491" s="82">
        <f t="shared" si="19"/>
        <v>5039</v>
      </c>
      <c r="C491" s="58" t="s">
        <v>1816</v>
      </c>
      <c r="D491" s="56" t="s">
        <v>1735</v>
      </c>
      <c r="E491" s="58" t="s">
        <v>1080</v>
      </c>
      <c r="F491" s="58" t="s">
        <v>1135</v>
      </c>
      <c r="G491" s="56" t="s">
        <v>910</v>
      </c>
      <c r="H491" s="58" t="s">
        <v>2144</v>
      </c>
      <c r="I491" s="58" t="s">
        <v>911</v>
      </c>
      <c r="J491" s="56" t="s">
        <v>1100</v>
      </c>
      <c r="K491" s="73">
        <v>350000</v>
      </c>
      <c r="L491" s="62">
        <f t="shared" si="20"/>
        <v>350000</v>
      </c>
      <c r="M491" s="58"/>
      <c r="N491" s="58"/>
      <c r="O491" s="58"/>
      <c r="P491" s="58"/>
      <c r="Q491" s="58"/>
      <c r="R491" s="58"/>
      <c r="S491" s="58"/>
      <c r="T491" s="58"/>
      <c r="U491" s="56" t="s">
        <v>912</v>
      </c>
      <c r="V491" s="56"/>
      <c r="W491" s="63">
        <v>1</v>
      </c>
      <c r="X491" s="67"/>
      <c r="Y491" s="56" t="s">
        <v>635</v>
      </c>
    </row>
    <row r="492" spans="1:25" ht="12" customHeight="1" x14ac:dyDescent="0.3">
      <c r="A492" s="59">
        <v>496</v>
      </c>
      <c r="B492" s="82">
        <f t="shared" si="19"/>
        <v>5040</v>
      </c>
      <c r="C492" s="58" t="s">
        <v>1816</v>
      </c>
      <c r="D492" s="56" t="s">
        <v>1735</v>
      </c>
      <c r="E492" s="58" t="s">
        <v>1080</v>
      </c>
      <c r="F492" s="58" t="s">
        <v>1127</v>
      </c>
      <c r="G492" s="56" t="s">
        <v>914</v>
      </c>
      <c r="H492" s="58" t="s">
        <v>2144</v>
      </c>
      <c r="I492" s="58" t="s">
        <v>911</v>
      </c>
      <c r="J492" s="56" t="s">
        <v>1100</v>
      </c>
      <c r="K492" s="73">
        <v>350000</v>
      </c>
      <c r="L492" s="62">
        <f t="shared" si="20"/>
        <v>350000</v>
      </c>
      <c r="M492" s="58"/>
      <c r="N492" s="58"/>
      <c r="O492" s="58"/>
      <c r="P492" s="58"/>
      <c r="Q492" s="58"/>
      <c r="R492" s="58"/>
      <c r="S492" s="58"/>
      <c r="T492" s="58"/>
      <c r="U492" s="56" t="s">
        <v>912</v>
      </c>
      <c r="V492" s="56"/>
      <c r="W492" s="63">
        <v>1</v>
      </c>
      <c r="X492" s="67"/>
      <c r="Y492" s="56" t="s">
        <v>1232</v>
      </c>
    </row>
    <row r="493" spans="1:25" ht="12" customHeight="1" x14ac:dyDescent="0.3">
      <c r="A493" s="59">
        <v>497</v>
      </c>
      <c r="B493" s="82">
        <f t="shared" si="19"/>
        <v>5041</v>
      </c>
      <c r="C493" s="58" t="s">
        <v>1816</v>
      </c>
      <c r="D493" s="56" t="s">
        <v>1735</v>
      </c>
      <c r="E493" s="58" t="s">
        <v>1080</v>
      </c>
      <c r="F493" s="58" t="s">
        <v>1127</v>
      </c>
      <c r="G493" s="56" t="s">
        <v>915</v>
      </c>
      <c r="H493" s="58" t="s">
        <v>2144</v>
      </c>
      <c r="I493" s="58" t="s">
        <v>911</v>
      </c>
      <c r="J493" s="56" t="s">
        <v>1100</v>
      </c>
      <c r="K493" s="73">
        <v>350000</v>
      </c>
      <c r="L493" s="62">
        <f t="shared" si="20"/>
        <v>350000</v>
      </c>
      <c r="M493" s="58"/>
      <c r="N493" s="58"/>
      <c r="O493" s="58"/>
      <c r="P493" s="58"/>
      <c r="Q493" s="58"/>
      <c r="R493" s="58"/>
      <c r="S493" s="58"/>
      <c r="T493" s="58"/>
      <c r="U493" s="56" t="s">
        <v>912</v>
      </c>
      <c r="V493" s="56"/>
      <c r="W493" s="63">
        <v>1</v>
      </c>
      <c r="X493" s="67"/>
      <c r="Y493" s="56" t="s">
        <v>1232</v>
      </c>
    </row>
    <row r="494" spans="1:25" ht="12" customHeight="1" x14ac:dyDescent="0.3">
      <c r="A494" s="59">
        <v>498</v>
      </c>
      <c r="B494" s="82">
        <f t="shared" si="19"/>
        <v>5042</v>
      </c>
      <c r="C494" s="56" t="s">
        <v>2117</v>
      </c>
      <c r="D494" s="56" t="s">
        <v>2070</v>
      </c>
      <c r="E494" s="56" t="s">
        <v>976</v>
      </c>
      <c r="F494" s="56" t="s">
        <v>977</v>
      </c>
      <c r="G494" s="56" t="s">
        <v>978</v>
      </c>
      <c r="H494" s="56" t="s">
        <v>1835</v>
      </c>
      <c r="I494" s="56" t="s">
        <v>2128</v>
      </c>
      <c r="J494" s="56" t="s">
        <v>979</v>
      </c>
      <c r="K494" s="83">
        <v>350000</v>
      </c>
      <c r="L494" s="62">
        <v>350000</v>
      </c>
      <c r="M494" s="56"/>
      <c r="N494" s="56"/>
      <c r="O494" s="56" t="s">
        <v>2281</v>
      </c>
      <c r="P494" s="56"/>
      <c r="Q494" s="56"/>
      <c r="R494" s="56"/>
      <c r="S494" s="56" t="s">
        <v>980</v>
      </c>
      <c r="T494" s="56"/>
      <c r="U494" s="56"/>
      <c r="V494" s="56"/>
      <c r="W494" s="63">
        <v>1</v>
      </c>
      <c r="X494" s="67"/>
      <c r="Y494" s="56" t="s">
        <v>635</v>
      </c>
    </row>
    <row r="495" spans="1:25" ht="12" customHeight="1" x14ac:dyDescent="0.3">
      <c r="A495" s="59">
        <v>499</v>
      </c>
      <c r="B495" s="82">
        <f t="shared" si="19"/>
        <v>5043</v>
      </c>
      <c r="C495" s="56" t="s">
        <v>2213</v>
      </c>
      <c r="D495" s="56" t="s">
        <v>706</v>
      </c>
      <c r="E495" s="56" t="s">
        <v>816</v>
      </c>
      <c r="F495" s="97" t="s">
        <v>2170</v>
      </c>
      <c r="G495" s="97" t="s">
        <v>2169</v>
      </c>
      <c r="H495" s="56" t="s">
        <v>1820</v>
      </c>
      <c r="I495" s="56" t="s">
        <v>2251</v>
      </c>
      <c r="J495" s="56" t="s">
        <v>625</v>
      </c>
      <c r="K495" s="83">
        <v>350000</v>
      </c>
      <c r="L495" s="62">
        <v>350000</v>
      </c>
      <c r="M495" s="56"/>
      <c r="N495" s="56"/>
      <c r="O495" s="56"/>
      <c r="P495" s="56"/>
      <c r="Q495" s="56"/>
      <c r="R495" s="56"/>
      <c r="S495" s="56"/>
      <c r="T495" s="56"/>
      <c r="U495" s="86"/>
      <c r="V495" s="56"/>
      <c r="W495" s="63">
        <v>1</v>
      </c>
      <c r="X495" s="67"/>
      <c r="Y495" s="56" t="s">
        <v>635</v>
      </c>
    </row>
    <row r="496" spans="1:25" ht="12" customHeight="1" x14ac:dyDescent="0.3">
      <c r="A496" s="59">
        <v>500</v>
      </c>
      <c r="B496" s="82">
        <f t="shared" si="19"/>
        <v>5044</v>
      </c>
      <c r="C496" s="56" t="s">
        <v>1565</v>
      </c>
      <c r="D496" s="56" t="s">
        <v>208</v>
      </c>
      <c r="E496" s="56" t="s">
        <v>213</v>
      </c>
      <c r="F496" s="56" t="s">
        <v>210</v>
      </c>
      <c r="G496" s="56" t="s">
        <v>220</v>
      </c>
      <c r="H496" s="56" t="s">
        <v>208</v>
      </c>
      <c r="I496" s="56" t="s">
        <v>212</v>
      </c>
      <c r="J496" s="56"/>
      <c r="K496" s="62">
        <v>350000</v>
      </c>
      <c r="L496" s="62">
        <v>350000</v>
      </c>
      <c r="M496" s="56"/>
      <c r="N496" s="56"/>
      <c r="O496" s="56"/>
      <c r="P496" s="56"/>
      <c r="Q496" s="56"/>
      <c r="R496" s="56"/>
      <c r="S496" s="56"/>
      <c r="T496" s="56"/>
      <c r="U496" s="56"/>
      <c r="V496" s="56"/>
      <c r="W496" s="63">
        <v>1</v>
      </c>
      <c r="X496" s="67"/>
      <c r="Y496" s="56" t="s">
        <v>1232</v>
      </c>
    </row>
    <row r="497" spans="1:25" ht="12" customHeight="1" x14ac:dyDescent="0.3">
      <c r="A497" s="59">
        <v>501</v>
      </c>
      <c r="B497" s="82">
        <f t="shared" si="19"/>
        <v>5045</v>
      </c>
      <c r="C497" s="56" t="s">
        <v>1565</v>
      </c>
      <c r="D497" s="56" t="s">
        <v>208</v>
      </c>
      <c r="E497" s="56" t="s">
        <v>213</v>
      </c>
      <c r="F497" s="56" t="s">
        <v>210</v>
      </c>
      <c r="G497" s="56" t="s">
        <v>224</v>
      </c>
      <c r="H497" s="56" t="s">
        <v>208</v>
      </c>
      <c r="I497" s="56" t="s">
        <v>212</v>
      </c>
      <c r="J497" s="56"/>
      <c r="K497" s="62">
        <v>350000</v>
      </c>
      <c r="L497" s="62">
        <v>350000</v>
      </c>
      <c r="M497" s="56"/>
      <c r="N497" s="56"/>
      <c r="O497" s="56"/>
      <c r="P497" s="56"/>
      <c r="Q497" s="56"/>
      <c r="R497" s="56"/>
      <c r="S497" s="56"/>
      <c r="T497" s="56"/>
      <c r="U497" s="56"/>
      <c r="V497" s="56"/>
      <c r="W497" s="63">
        <v>1</v>
      </c>
      <c r="X497" s="67"/>
      <c r="Y497" s="56" t="s">
        <v>1228</v>
      </c>
    </row>
    <row r="498" spans="1:25" ht="12" customHeight="1" x14ac:dyDescent="0.3">
      <c r="A498" s="59">
        <v>502</v>
      </c>
      <c r="B498" s="82">
        <f t="shared" si="19"/>
        <v>5046</v>
      </c>
      <c r="C498" s="58" t="s">
        <v>1816</v>
      </c>
      <c r="D498" s="56" t="s">
        <v>1735</v>
      </c>
      <c r="E498" s="58" t="s">
        <v>1080</v>
      </c>
      <c r="F498" s="58" t="s">
        <v>1111</v>
      </c>
      <c r="G498" s="56" t="s">
        <v>837</v>
      </c>
      <c r="H498" s="58" t="s">
        <v>2144</v>
      </c>
      <c r="I498" s="58" t="s">
        <v>1266</v>
      </c>
      <c r="J498" s="56" t="s">
        <v>1100</v>
      </c>
      <c r="K498" s="73">
        <v>357000</v>
      </c>
      <c r="L498" s="62">
        <f>K498*W498</f>
        <v>357000</v>
      </c>
      <c r="M498" s="58"/>
      <c r="N498" s="58"/>
      <c r="O498" s="58"/>
      <c r="P498" s="58"/>
      <c r="Q498" s="58"/>
      <c r="R498" s="58"/>
      <c r="S498" s="58"/>
      <c r="T498" s="58"/>
      <c r="U498" s="56" t="s">
        <v>835</v>
      </c>
      <c r="V498" s="56"/>
      <c r="W498" s="63">
        <v>1</v>
      </c>
      <c r="X498" s="67"/>
      <c r="Y498" s="56" t="s">
        <v>635</v>
      </c>
    </row>
    <row r="499" spans="1:25" ht="12" customHeight="1" x14ac:dyDescent="0.3">
      <c r="A499" s="59">
        <v>503</v>
      </c>
      <c r="B499" s="82">
        <f t="shared" si="19"/>
        <v>5047</v>
      </c>
      <c r="C499" s="58" t="s">
        <v>1816</v>
      </c>
      <c r="D499" s="56" t="s">
        <v>1735</v>
      </c>
      <c r="E499" s="58" t="s">
        <v>1080</v>
      </c>
      <c r="F499" s="58" t="s">
        <v>1111</v>
      </c>
      <c r="G499" s="56" t="s">
        <v>1201</v>
      </c>
      <c r="H499" s="58" t="s">
        <v>2144</v>
      </c>
      <c r="I499" s="58" t="s">
        <v>1202</v>
      </c>
      <c r="J499" s="56" t="s">
        <v>1100</v>
      </c>
      <c r="K499" s="73">
        <v>360000</v>
      </c>
      <c r="L499" s="62">
        <f>K499*W499</f>
        <v>360000</v>
      </c>
      <c r="M499" s="58"/>
      <c r="N499" s="58"/>
      <c r="O499" s="58"/>
      <c r="P499" s="58"/>
      <c r="Q499" s="58"/>
      <c r="R499" s="58"/>
      <c r="S499" s="58"/>
      <c r="T499" s="58"/>
      <c r="U499" s="56" t="s">
        <v>1101</v>
      </c>
      <c r="V499" s="56"/>
      <c r="W499" s="63">
        <v>1</v>
      </c>
      <c r="X499" s="67"/>
      <c r="Y499" s="56" t="s">
        <v>1235</v>
      </c>
    </row>
    <row r="500" spans="1:25" ht="12" customHeight="1" x14ac:dyDescent="0.3">
      <c r="A500" s="59">
        <v>504</v>
      </c>
      <c r="B500" s="82">
        <f t="shared" si="19"/>
        <v>5048</v>
      </c>
      <c r="C500" s="58" t="s">
        <v>1816</v>
      </c>
      <c r="D500" s="56" t="s">
        <v>1735</v>
      </c>
      <c r="E500" s="58" t="s">
        <v>1080</v>
      </c>
      <c r="F500" s="58" t="s">
        <v>1170</v>
      </c>
      <c r="G500" s="56" t="s">
        <v>908</v>
      </c>
      <c r="H500" s="58" t="s">
        <v>2144</v>
      </c>
      <c r="I500" s="58" t="s">
        <v>1116</v>
      </c>
      <c r="J500" s="56" t="s">
        <v>1100</v>
      </c>
      <c r="K500" s="73">
        <v>360000</v>
      </c>
      <c r="L500" s="62">
        <f>K500*W500</f>
        <v>360000</v>
      </c>
      <c r="M500" s="58"/>
      <c r="N500" s="58"/>
      <c r="O500" s="58"/>
      <c r="P500" s="58"/>
      <c r="Q500" s="58"/>
      <c r="R500" s="58"/>
      <c r="S500" s="58"/>
      <c r="T500" s="58"/>
      <c r="U500" s="56" t="s">
        <v>901</v>
      </c>
      <c r="V500" s="56"/>
      <c r="W500" s="63">
        <v>1</v>
      </c>
      <c r="X500" s="67"/>
      <c r="Y500" s="56" t="s">
        <v>1235</v>
      </c>
    </row>
    <row r="501" spans="1:25" ht="12" customHeight="1" x14ac:dyDescent="0.3">
      <c r="A501" s="59">
        <v>505</v>
      </c>
      <c r="B501" s="82">
        <f t="shared" si="19"/>
        <v>5049</v>
      </c>
      <c r="C501" s="58" t="s">
        <v>1816</v>
      </c>
      <c r="D501" s="56" t="s">
        <v>1735</v>
      </c>
      <c r="E501" s="58" t="s">
        <v>1080</v>
      </c>
      <c r="F501" s="58" t="s">
        <v>1143</v>
      </c>
      <c r="G501" s="56" t="s">
        <v>1168</v>
      </c>
      <c r="H501" s="58" t="s">
        <v>2144</v>
      </c>
      <c r="I501" s="58" t="s">
        <v>2177</v>
      </c>
      <c r="J501" s="56" t="s">
        <v>1100</v>
      </c>
      <c r="K501" s="73">
        <v>400000</v>
      </c>
      <c r="L501" s="62">
        <f>K501*W501</f>
        <v>400000</v>
      </c>
      <c r="M501" s="58"/>
      <c r="N501" s="58"/>
      <c r="O501" s="58"/>
      <c r="P501" s="58"/>
      <c r="Q501" s="58"/>
      <c r="R501" s="58"/>
      <c r="S501" s="58"/>
      <c r="T501" s="58"/>
      <c r="U501" s="56" t="s">
        <v>1101</v>
      </c>
      <c r="V501" s="56"/>
      <c r="W501" s="63">
        <v>1</v>
      </c>
      <c r="X501" s="67"/>
      <c r="Y501" s="56" t="s">
        <v>1240</v>
      </c>
    </row>
    <row r="502" spans="1:25" ht="12" customHeight="1" x14ac:dyDescent="0.3">
      <c r="A502" s="59">
        <v>506</v>
      </c>
      <c r="B502" s="82">
        <f t="shared" si="19"/>
        <v>5050</v>
      </c>
      <c r="C502" s="58" t="s">
        <v>1816</v>
      </c>
      <c r="D502" s="56" t="s">
        <v>1735</v>
      </c>
      <c r="E502" s="58" t="s">
        <v>1080</v>
      </c>
      <c r="F502" s="58" t="s">
        <v>1135</v>
      </c>
      <c r="G502" s="56" t="s">
        <v>852</v>
      </c>
      <c r="H502" s="58" t="s">
        <v>2144</v>
      </c>
      <c r="I502" s="58" t="s">
        <v>1449</v>
      </c>
      <c r="J502" s="56" t="s">
        <v>1100</v>
      </c>
      <c r="K502" s="73">
        <v>400000</v>
      </c>
      <c r="L502" s="62">
        <f>K502*W502</f>
        <v>400000</v>
      </c>
      <c r="M502" s="58"/>
      <c r="N502" s="58"/>
      <c r="O502" s="58"/>
      <c r="P502" s="58"/>
      <c r="Q502" s="58"/>
      <c r="R502" s="58"/>
      <c r="S502" s="58"/>
      <c r="T502" s="58"/>
      <c r="U502" s="56" t="s">
        <v>1101</v>
      </c>
      <c r="V502" s="56"/>
      <c r="W502" s="63">
        <v>1</v>
      </c>
      <c r="X502" s="67"/>
      <c r="Y502" s="56" t="s">
        <v>635</v>
      </c>
    </row>
    <row r="503" spans="1:25" ht="12" customHeight="1" x14ac:dyDescent="0.3">
      <c r="A503" s="59">
        <v>507</v>
      </c>
      <c r="B503" s="82">
        <f t="shared" si="19"/>
        <v>5051</v>
      </c>
      <c r="C503" s="56" t="s">
        <v>1565</v>
      </c>
      <c r="D503" s="56" t="s">
        <v>208</v>
      </c>
      <c r="E503" s="56" t="s">
        <v>213</v>
      </c>
      <c r="F503" s="56" t="s">
        <v>210</v>
      </c>
      <c r="G503" s="56" t="s">
        <v>215</v>
      </c>
      <c r="H503" s="56" t="s">
        <v>208</v>
      </c>
      <c r="I503" s="56" t="s">
        <v>212</v>
      </c>
      <c r="J503" s="56"/>
      <c r="K503" s="62">
        <v>400000</v>
      </c>
      <c r="L503" s="62">
        <v>400000</v>
      </c>
      <c r="M503" s="56"/>
      <c r="N503" s="56"/>
      <c r="O503" s="56"/>
      <c r="P503" s="56"/>
      <c r="Q503" s="56"/>
      <c r="R503" s="56"/>
      <c r="S503" s="56"/>
      <c r="T503" s="56"/>
      <c r="U503" s="56"/>
      <c r="V503" s="56"/>
      <c r="W503" s="63">
        <v>1</v>
      </c>
      <c r="X503" s="67"/>
      <c r="Y503" s="56" t="s">
        <v>1232</v>
      </c>
    </row>
    <row r="504" spans="1:25" ht="12" customHeight="1" x14ac:dyDescent="0.3">
      <c r="A504" s="59">
        <v>508</v>
      </c>
      <c r="B504" s="82">
        <f t="shared" si="19"/>
        <v>5052</v>
      </c>
      <c r="C504" s="58" t="s">
        <v>1816</v>
      </c>
      <c r="D504" s="56" t="s">
        <v>1735</v>
      </c>
      <c r="E504" s="58" t="s">
        <v>1080</v>
      </c>
      <c r="F504" s="58" t="s">
        <v>1070</v>
      </c>
      <c r="G504" s="56" t="s">
        <v>767</v>
      </c>
      <c r="H504" s="58" t="s">
        <v>2144</v>
      </c>
      <c r="I504" s="58" t="s">
        <v>1069</v>
      </c>
      <c r="J504" s="56" t="s">
        <v>1100</v>
      </c>
      <c r="K504" s="73">
        <v>402600</v>
      </c>
      <c r="L504" s="62">
        <f>K504*W504</f>
        <v>402600</v>
      </c>
      <c r="M504" s="58"/>
      <c r="N504" s="58"/>
      <c r="O504" s="58"/>
      <c r="P504" s="58"/>
      <c r="Q504" s="58"/>
      <c r="R504" s="58"/>
      <c r="S504" s="58"/>
      <c r="T504" s="58"/>
      <c r="U504" s="56" t="s">
        <v>1101</v>
      </c>
      <c r="V504" s="56"/>
      <c r="W504" s="63">
        <v>1</v>
      </c>
      <c r="X504" s="67"/>
      <c r="Y504" s="56" t="s">
        <v>635</v>
      </c>
    </row>
    <row r="505" spans="1:25" ht="12" customHeight="1" x14ac:dyDescent="0.3">
      <c r="A505" s="59">
        <v>509</v>
      </c>
      <c r="B505" s="82">
        <f t="shared" si="19"/>
        <v>5053</v>
      </c>
      <c r="C505" s="58" t="s">
        <v>1816</v>
      </c>
      <c r="D505" s="56" t="s">
        <v>1735</v>
      </c>
      <c r="E505" s="58" t="s">
        <v>1080</v>
      </c>
      <c r="F505" s="58" t="s">
        <v>1159</v>
      </c>
      <c r="G505" s="56" t="s">
        <v>1160</v>
      </c>
      <c r="H505" s="58" t="s">
        <v>2144</v>
      </c>
      <c r="I505" s="58" t="s">
        <v>2108</v>
      </c>
      <c r="J505" s="56" t="s">
        <v>1100</v>
      </c>
      <c r="K505" s="73">
        <v>410000</v>
      </c>
      <c r="L505" s="62">
        <f>K505*W505</f>
        <v>410000</v>
      </c>
      <c r="M505" s="58"/>
      <c r="N505" s="58"/>
      <c r="O505" s="58"/>
      <c r="P505" s="58"/>
      <c r="Q505" s="58"/>
      <c r="R505" s="58"/>
      <c r="S505" s="58"/>
      <c r="T505" s="58"/>
      <c r="U505" s="56" t="s">
        <v>1156</v>
      </c>
      <c r="V505" s="56"/>
      <c r="W505" s="63">
        <v>1</v>
      </c>
      <c r="X505" s="67"/>
      <c r="Y505" s="56" t="s">
        <v>635</v>
      </c>
    </row>
    <row r="506" spans="1:25" ht="12" customHeight="1" x14ac:dyDescent="0.3">
      <c r="A506" s="59">
        <v>510</v>
      </c>
      <c r="B506" s="82">
        <f t="shared" si="19"/>
        <v>5054</v>
      </c>
      <c r="C506" s="56" t="s">
        <v>1565</v>
      </c>
      <c r="D506" s="56"/>
      <c r="E506" s="56" t="s">
        <v>202</v>
      </c>
      <c r="F506" s="56" t="s">
        <v>1282</v>
      </c>
      <c r="G506" s="56" t="s">
        <v>205</v>
      </c>
      <c r="H506" s="56" t="s">
        <v>1835</v>
      </c>
      <c r="I506" s="56" t="s">
        <v>1435</v>
      </c>
      <c r="J506" s="56"/>
      <c r="K506" s="83">
        <f>1.22*1.05*347343.37</f>
        <v>444946.85696999996</v>
      </c>
      <c r="L506" s="62">
        <f>K506*W506</f>
        <v>444946.85696999996</v>
      </c>
      <c r="M506" s="56"/>
      <c r="N506" s="56"/>
      <c r="O506" s="56"/>
      <c r="P506" s="56"/>
      <c r="Q506" s="56"/>
      <c r="R506" s="56"/>
      <c r="S506" s="56"/>
      <c r="T506" s="56"/>
      <c r="U506" s="56"/>
      <c r="V506" s="56"/>
      <c r="W506" s="63">
        <v>1</v>
      </c>
      <c r="X506" s="67"/>
      <c r="Y506" s="56" t="s">
        <v>635</v>
      </c>
    </row>
    <row r="507" spans="1:25" ht="12" customHeight="1" x14ac:dyDescent="0.3">
      <c r="A507" s="59">
        <v>511</v>
      </c>
      <c r="B507" s="82">
        <f t="shared" si="19"/>
        <v>5055</v>
      </c>
      <c r="C507" s="58" t="s">
        <v>1816</v>
      </c>
      <c r="D507" s="56" t="s">
        <v>1735</v>
      </c>
      <c r="E507" s="58" t="s">
        <v>934</v>
      </c>
      <c r="F507" s="58" t="s">
        <v>953</v>
      </c>
      <c r="G507" s="76" t="s">
        <v>954</v>
      </c>
      <c r="H507" s="58" t="s">
        <v>2144</v>
      </c>
      <c r="I507" s="58" t="s">
        <v>930</v>
      </c>
      <c r="J507" s="56" t="s">
        <v>931</v>
      </c>
      <c r="K507" s="73">
        <v>448718</v>
      </c>
      <c r="L507" s="73">
        <v>448718</v>
      </c>
      <c r="M507" s="58"/>
      <c r="N507" s="58"/>
      <c r="O507" s="58"/>
      <c r="P507" s="58"/>
      <c r="Q507" s="58"/>
      <c r="R507" s="58"/>
      <c r="S507" s="58"/>
      <c r="T507" s="58"/>
      <c r="U507" s="56" t="s">
        <v>955</v>
      </c>
      <c r="V507" s="56"/>
      <c r="W507" s="63">
        <v>1</v>
      </c>
      <c r="X507" s="67"/>
      <c r="Y507" s="56" t="s">
        <v>635</v>
      </c>
    </row>
    <row r="508" spans="1:25" ht="12" customHeight="1" x14ac:dyDescent="0.3">
      <c r="A508" s="59">
        <v>512</v>
      </c>
      <c r="B508" s="82">
        <f t="shared" si="19"/>
        <v>5056</v>
      </c>
      <c r="C508" s="56" t="s">
        <v>1515</v>
      </c>
      <c r="D508" s="56" t="s">
        <v>2149</v>
      </c>
      <c r="E508" s="56" t="s">
        <v>622</v>
      </c>
      <c r="F508" s="56" t="s">
        <v>623</v>
      </c>
      <c r="G508" s="56" t="s">
        <v>624</v>
      </c>
      <c r="H508" s="56" t="s">
        <v>1840</v>
      </c>
      <c r="I508" s="56" t="s">
        <v>2251</v>
      </c>
      <c r="J508" s="56" t="s">
        <v>625</v>
      </c>
      <c r="K508" s="62">
        <v>458380</v>
      </c>
      <c r="L508" s="62">
        <f>K508*W508</f>
        <v>458380</v>
      </c>
      <c r="M508" s="56"/>
      <c r="N508" s="56"/>
      <c r="O508" s="56"/>
      <c r="P508" s="56"/>
      <c r="Q508" s="56"/>
      <c r="R508" s="56"/>
      <c r="S508" s="56" t="s">
        <v>626</v>
      </c>
      <c r="T508" s="56"/>
      <c r="U508" s="86"/>
      <c r="V508" s="56"/>
      <c r="W508" s="63">
        <v>1</v>
      </c>
      <c r="X508" s="67"/>
      <c r="Y508" s="56" t="s">
        <v>635</v>
      </c>
    </row>
    <row r="509" spans="1:25" ht="12" customHeight="1" x14ac:dyDescent="0.3">
      <c r="A509" s="59">
        <v>513</v>
      </c>
      <c r="B509" s="82">
        <f t="shared" si="19"/>
        <v>5057</v>
      </c>
      <c r="C509" s="58" t="s">
        <v>1816</v>
      </c>
      <c r="D509" s="56" t="s">
        <v>1735</v>
      </c>
      <c r="E509" s="58" t="s">
        <v>1080</v>
      </c>
      <c r="F509" s="58" t="s">
        <v>1098</v>
      </c>
      <c r="G509" s="56" t="s">
        <v>1068</v>
      </c>
      <c r="H509" s="58" t="s">
        <v>2144</v>
      </c>
      <c r="I509" s="58" t="s">
        <v>1069</v>
      </c>
      <c r="J509" s="56" t="s">
        <v>1100</v>
      </c>
      <c r="K509" s="73">
        <v>488000</v>
      </c>
      <c r="L509" s="62">
        <f>K509*W509</f>
        <v>488000</v>
      </c>
      <c r="M509" s="58"/>
      <c r="N509" s="58"/>
      <c r="O509" s="58"/>
      <c r="P509" s="58"/>
      <c r="Q509" s="58"/>
      <c r="R509" s="58"/>
      <c r="S509" s="58"/>
      <c r="T509" s="58"/>
      <c r="U509" s="56" t="s">
        <v>1101</v>
      </c>
      <c r="V509" s="56"/>
      <c r="W509" s="63">
        <v>1</v>
      </c>
      <c r="X509" s="67"/>
      <c r="Y509" s="56" t="s">
        <v>635</v>
      </c>
    </row>
    <row r="510" spans="1:25" ht="60" x14ac:dyDescent="0.3">
      <c r="A510" s="59">
        <v>514</v>
      </c>
      <c r="B510" s="82">
        <f t="shared" si="19"/>
        <v>5058</v>
      </c>
      <c r="C510" s="58" t="s">
        <v>1816</v>
      </c>
      <c r="D510" s="56" t="s">
        <v>1735</v>
      </c>
      <c r="E510" s="58" t="s">
        <v>1080</v>
      </c>
      <c r="F510" s="58" t="s">
        <v>850</v>
      </c>
      <c r="G510" s="56" t="s">
        <v>851</v>
      </c>
      <c r="H510" s="58" t="s">
        <v>2144</v>
      </c>
      <c r="I510" s="58" t="s">
        <v>1449</v>
      </c>
      <c r="J510" s="56" t="s">
        <v>1100</v>
      </c>
      <c r="K510" s="73">
        <v>500000</v>
      </c>
      <c r="L510" s="62">
        <f>K510*W510</f>
        <v>500000</v>
      </c>
      <c r="M510" s="58"/>
      <c r="N510" s="58"/>
      <c r="O510" s="58"/>
      <c r="P510" s="58"/>
      <c r="Q510" s="58"/>
      <c r="R510" s="58"/>
      <c r="S510" s="58"/>
      <c r="T510" s="58"/>
      <c r="U510" s="56" t="s">
        <v>1101</v>
      </c>
      <c r="V510" s="56"/>
      <c r="W510" s="63">
        <v>1</v>
      </c>
      <c r="X510" s="67"/>
      <c r="Y510" s="56" t="s">
        <v>635</v>
      </c>
    </row>
    <row r="511" spans="1:25" ht="12" customHeight="1" x14ac:dyDescent="0.3">
      <c r="A511" s="59">
        <v>515</v>
      </c>
      <c r="B511" s="82">
        <f t="shared" si="19"/>
        <v>5059</v>
      </c>
      <c r="C511" s="56" t="s">
        <v>1515</v>
      </c>
      <c r="D511" s="56" t="s">
        <v>2149</v>
      </c>
      <c r="E511" s="56" t="s">
        <v>2092</v>
      </c>
      <c r="F511" s="56" t="s">
        <v>619</v>
      </c>
      <c r="G511" s="56" t="s">
        <v>620</v>
      </c>
      <c r="H511" s="56" t="s">
        <v>1840</v>
      </c>
      <c r="I511" s="56" t="s">
        <v>2251</v>
      </c>
      <c r="J511" s="56" t="s">
        <v>611</v>
      </c>
      <c r="K511" s="62">
        <v>500000</v>
      </c>
      <c r="L511" s="62">
        <f>K511*W511</f>
        <v>500000</v>
      </c>
      <c r="M511" s="56"/>
      <c r="N511" s="56"/>
      <c r="O511" s="56" t="s">
        <v>2224</v>
      </c>
      <c r="P511" s="56"/>
      <c r="Q511" s="56"/>
      <c r="R511" s="56"/>
      <c r="S511" s="56" t="s">
        <v>621</v>
      </c>
      <c r="T511" s="56"/>
      <c r="U511" s="86"/>
      <c r="V511" s="56"/>
      <c r="W511" s="63">
        <v>1</v>
      </c>
      <c r="X511" s="67"/>
      <c r="Y511" s="56" t="s">
        <v>1240</v>
      </c>
    </row>
    <row r="512" spans="1:25" ht="12" customHeight="1" x14ac:dyDescent="0.3">
      <c r="A512" s="59">
        <v>516</v>
      </c>
      <c r="B512" s="82">
        <f t="shared" si="19"/>
        <v>5060</v>
      </c>
      <c r="C512" s="56" t="s">
        <v>228</v>
      </c>
      <c r="D512" s="56"/>
      <c r="E512" s="56" t="s">
        <v>234</v>
      </c>
      <c r="F512" s="56" t="s">
        <v>210</v>
      </c>
      <c r="G512" s="56" t="s">
        <v>236</v>
      </c>
      <c r="H512" s="56" t="s">
        <v>208</v>
      </c>
      <c r="I512" s="56" t="s">
        <v>17</v>
      </c>
      <c r="J512" s="56"/>
      <c r="K512" s="62">
        <v>500000</v>
      </c>
      <c r="L512" s="62">
        <v>500000</v>
      </c>
      <c r="M512" s="56"/>
      <c r="N512" s="56"/>
      <c r="O512" s="56"/>
      <c r="P512" s="56"/>
      <c r="Q512" s="56"/>
      <c r="R512" s="56"/>
      <c r="S512" s="56"/>
      <c r="T512" s="56"/>
      <c r="U512" s="56"/>
      <c r="V512" s="56"/>
      <c r="W512" s="63">
        <v>1</v>
      </c>
      <c r="X512" s="67"/>
      <c r="Y512" s="56" t="s">
        <v>1240</v>
      </c>
    </row>
    <row r="513" spans="1:25" ht="12" customHeight="1" x14ac:dyDescent="0.3">
      <c r="A513" s="59">
        <v>517</v>
      </c>
      <c r="B513" s="82">
        <f t="shared" si="19"/>
        <v>5061</v>
      </c>
      <c r="C513" s="56" t="s">
        <v>1582</v>
      </c>
      <c r="D513" s="56"/>
      <c r="E513" s="56" t="s">
        <v>599</v>
      </c>
      <c r="F513" s="56" t="s">
        <v>686</v>
      </c>
      <c r="G513" s="56" t="s">
        <v>688</v>
      </c>
      <c r="H513" s="56" t="s">
        <v>1854</v>
      </c>
      <c r="I513" s="56" t="s">
        <v>1226</v>
      </c>
      <c r="J513" s="56" t="s">
        <v>685</v>
      </c>
      <c r="K513" s="83">
        <v>800000</v>
      </c>
      <c r="L513" s="62">
        <f>K513*W513</f>
        <v>0</v>
      </c>
      <c r="M513" s="56"/>
      <c r="N513" s="56"/>
      <c r="O513" s="56"/>
      <c r="P513" s="56"/>
      <c r="Q513" s="56"/>
      <c r="R513" s="56"/>
      <c r="S513" s="56"/>
      <c r="T513" s="56"/>
      <c r="U513" s="56"/>
      <c r="V513" s="56"/>
      <c r="W513" s="63">
        <v>0</v>
      </c>
      <c r="X513" s="67" t="s">
        <v>1084</v>
      </c>
      <c r="Y513" s="56" t="s">
        <v>1240</v>
      </c>
    </row>
    <row r="514" spans="1:25" ht="12" customHeight="1" x14ac:dyDescent="0.3">
      <c r="A514" s="59">
        <v>518</v>
      </c>
      <c r="B514" s="82">
        <f t="shared" si="19"/>
        <v>5062</v>
      </c>
      <c r="C514" s="56" t="s">
        <v>228</v>
      </c>
      <c r="E514" s="56" t="s">
        <v>29</v>
      </c>
      <c r="F514" s="56" t="s">
        <v>32</v>
      </c>
      <c r="G514" s="56" t="s">
        <v>1084</v>
      </c>
      <c r="H514" s="56" t="s">
        <v>24</v>
      </c>
      <c r="I514" s="56" t="s">
        <v>17</v>
      </c>
      <c r="K514" s="62">
        <v>500000</v>
      </c>
      <c r="L514" s="62">
        <v>500000</v>
      </c>
      <c r="U514" s="56" t="s">
        <v>33</v>
      </c>
      <c r="W514" s="63">
        <v>1</v>
      </c>
      <c r="X514" s="67"/>
      <c r="Y514" s="56" t="s">
        <v>1240</v>
      </c>
    </row>
    <row r="515" spans="1:25" ht="12" customHeight="1" x14ac:dyDescent="0.3">
      <c r="A515" s="59">
        <v>519</v>
      </c>
      <c r="B515" s="82">
        <f t="shared" si="19"/>
        <v>5063</v>
      </c>
      <c r="C515" s="56" t="s">
        <v>1582</v>
      </c>
      <c r="D515" s="56"/>
      <c r="E515" s="56" t="s">
        <v>599</v>
      </c>
      <c r="F515" s="56" t="s">
        <v>686</v>
      </c>
      <c r="G515" s="56" t="s">
        <v>690</v>
      </c>
      <c r="H515" s="56" t="s">
        <v>1854</v>
      </c>
      <c r="I515" s="56" t="s">
        <v>1226</v>
      </c>
      <c r="J515" s="56" t="s">
        <v>685</v>
      </c>
      <c r="K515" s="83">
        <v>700000</v>
      </c>
      <c r="L515" s="62">
        <f>K515*W515</f>
        <v>0</v>
      </c>
      <c r="M515" s="56"/>
      <c r="N515" s="56"/>
      <c r="O515" s="56"/>
      <c r="P515" s="56"/>
      <c r="Q515" s="56"/>
      <c r="R515" s="56"/>
      <c r="S515" s="56"/>
      <c r="T515" s="56"/>
      <c r="U515" s="56"/>
      <c r="V515" s="56"/>
      <c r="W515" s="63">
        <v>0</v>
      </c>
      <c r="X515" s="67" t="s">
        <v>1084</v>
      </c>
      <c r="Y515" s="56" t="s">
        <v>1240</v>
      </c>
    </row>
    <row r="516" spans="1:25" ht="12" customHeight="1" x14ac:dyDescent="0.3">
      <c r="A516" s="59">
        <v>520</v>
      </c>
      <c r="B516" s="82">
        <f t="shared" si="19"/>
        <v>5064</v>
      </c>
      <c r="C516" s="56" t="s">
        <v>1582</v>
      </c>
      <c r="D516" s="56"/>
      <c r="E516" s="56" t="s">
        <v>691</v>
      </c>
      <c r="F516" s="56" t="s">
        <v>692</v>
      </c>
      <c r="G516" s="56" t="s">
        <v>693</v>
      </c>
      <c r="H516" s="56" t="s">
        <v>694</v>
      </c>
      <c r="I516" s="56" t="s">
        <v>1226</v>
      </c>
      <c r="J516" s="56" t="s">
        <v>685</v>
      </c>
      <c r="K516" s="83">
        <v>1500000</v>
      </c>
      <c r="L516" s="62">
        <f>K516*W516</f>
        <v>0</v>
      </c>
      <c r="M516" s="56"/>
      <c r="N516" s="56"/>
      <c r="O516" s="56"/>
      <c r="P516" s="56"/>
      <c r="Q516" s="56"/>
      <c r="R516" s="56"/>
      <c r="S516" s="56"/>
      <c r="T516" s="56"/>
      <c r="U516" s="56" t="s">
        <v>1248</v>
      </c>
      <c r="V516" s="56"/>
      <c r="W516" s="63">
        <v>0</v>
      </c>
      <c r="X516" s="67" t="s">
        <v>1906</v>
      </c>
      <c r="Y516" s="56" t="s">
        <v>1240</v>
      </c>
    </row>
    <row r="517" spans="1:25" ht="12" customHeight="1" x14ac:dyDescent="0.3">
      <c r="A517" s="59">
        <v>521</v>
      </c>
      <c r="B517" s="82">
        <f t="shared" si="19"/>
        <v>5065</v>
      </c>
      <c r="C517" s="56" t="s">
        <v>1582</v>
      </c>
      <c r="D517" s="56" t="s">
        <v>638</v>
      </c>
      <c r="E517" s="56" t="s">
        <v>1479</v>
      </c>
      <c r="F517" s="56" t="s">
        <v>2084</v>
      </c>
      <c r="G517" s="56" t="s">
        <v>2084</v>
      </c>
      <c r="H517" s="56" t="s">
        <v>1840</v>
      </c>
      <c r="I517" s="56" t="s">
        <v>2218</v>
      </c>
      <c r="J517" s="56" t="s">
        <v>642</v>
      </c>
      <c r="K517" s="83">
        <f>1.22*432300</f>
        <v>527406</v>
      </c>
      <c r="L517" s="62">
        <f>K517*W517</f>
        <v>527406</v>
      </c>
      <c r="M517" s="56"/>
      <c r="N517" s="56"/>
      <c r="O517" s="56"/>
      <c r="P517" s="56"/>
      <c r="Q517" s="56"/>
      <c r="R517" s="56"/>
      <c r="S517" s="56"/>
      <c r="T517" s="56"/>
      <c r="U517" s="56"/>
      <c r="V517" s="56"/>
      <c r="W517" s="63">
        <v>1</v>
      </c>
      <c r="X517" s="67" t="s">
        <v>1798</v>
      </c>
      <c r="Y517" s="56" t="s">
        <v>1240</v>
      </c>
    </row>
    <row r="518" spans="1:25" ht="12" customHeight="1" x14ac:dyDescent="0.3">
      <c r="A518" s="59">
        <v>522</v>
      </c>
      <c r="B518" s="82">
        <f t="shared" si="19"/>
        <v>5066</v>
      </c>
      <c r="C518" s="56" t="s">
        <v>1816</v>
      </c>
      <c r="D518" s="56" t="s">
        <v>1817</v>
      </c>
      <c r="E518" s="56" t="s">
        <v>1874</v>
      </c>
      <c r="F518" s="56" t="s">
        <v>1875</v>
      </c>
      <c r="G518" s="56" t="s">
        <v>1876</v>
      </c>
      <c r="H518" s="56" t="s">
        <v>1840</v>
      </c>
      <c r="I518" s="56" t="s">
        <v>2059</v>
      </c>
      <c r="J518" s="56" t="s">
        <v>1873</v>
      </c>
      <c r="K518" s="66">
        <v>250000</v>
      </c>
      <c r="L518" s="62">
        <v>540000</v>
      </c>
      <c r="M518" s="58" t="s">
        <v>2059</v>
      </c>
      <c r="N518" s="58"/>
      <c r="O518" s="58" t="s">
        <v>2224</v>
      </c>
      <c r="P518" s="58"/>
      <c r="Q518" s="58"/>
      <c r="R518" s="58"/>
      <c r="S518" s="58"/>
      <c r="T518" s="58"/>
      <c r="U518" s="56" t="s">
        <v>1877</v>
      </c>
      <c r="V518" s="58"/>
      <c r="W518" s="63">
        <v>1</v>
      </c>
      <c r="X518" s="67"/>
      <c r="Y518" s="56" t="s">
        <v>1240</v>
      </c>
    </row>
    <row r="519" spans="1:25" ht="12" customHeight="1" x14ac:dyDescent="0.3">
      <c r="A519" s="59">
        <v>523</v>
      </c>
      <c r="B519" s="82">
        <f t="shared" si="19"/>
        <v>5067</v>
      </c>
      <c r="C519" s="56" t="s">
        <v>1582</v>
      </c>
      <c r="D519" s="56"/>
      <c r="E519" s="56" t="s">
        <v>1858</v>
      </c>
      <c r="F519" s="56" t="s">
        <v>701</v>
      </c>
      <c r="G519" s="56" t="s">
        <v>702</v>
      </c>
      <c r="H519" s="56" t="s">
        <v>1858</v>
      </c>
      <c r="I519" s="56" t="s">
        <v>1226</v>
      </c>
      <c r="J519" s="56" t="s">
        <v>685</v>
      </c>
      <c r="K519" s="83">
        <v>100000</v>
      </c>
      <c r="L519" s="62">
        <f>K519*W519</f>
        <v>0</v>
      </c>
      <c r="M519" s="56"/>
      <c r="N519" s="56"/>
      <c r="O519" s="56"/>
      <c r="P519" s="56"/>
      <c r="Q519" s="56"/>
      <c r="R519" s="56"/>
      <c r="S519" s="56"/>
      <c r="T519" s="56"/>
      <c r="U519" s="56" t="s">
        <v>700</v>
      </c>
      <c r="V519" s="56"/>
      <c r="W519" s="63">
        <v>0</v>
      </c>
      <c r="X519" s="67" t="s">
        <v>2133</v>
      </c>
      <c r="Y519" s="56" t="s">
        <v>1240</v>
      </c>
    </row>
    <row r="520" spans="1:25" ht="12" customHeight="1" x14ac:dyDescent="0.3">
      <c r="A520" s="59">
        <v>524</v>
      </c>
      <c r="B520" s="82">
        <f t="shared" si="19"/>
        <v>5068</v>
      </c>
      <c r="C520" s="56" t="s">
        <v>1582</v>
      </c>
      <c r="D520" s="56" t="s">
        <v>638</v>
      </c>
      <c r="E520" s="56" t="s">
        <v>1479</v>
      </c>
      <c r="F520" s="56" t="s">
        <v>703</v>
      </c>
      <c r="G520" s="56" t="s">
        <v>704</v>
      </c>
      <c r="H520" s="56" t="s">
        <v>1840</v>
      </c>
      <c r="I520" s="56" t="s">
        <v>2218</v>
      </c>
      <c r="J520" s="56" t="s">
        <v>642</v>
      </c>
      <c r="K520" s="83">
        <f>1.22*1137494.52</f>
        <v>1387743.3144</v>
      </c>
      <c r="L520" s="62">
        <v>0</v>
      </c>
      <c r="M520" s="56"/>
      <c r="N520" s="56"/>
      <c r="O520" s="56"/>
      <c r="P520" s="56"/>
      <c r="Q520" s="56"/>
      <c r="R520" s="56"/>
      <c r="S520" s="56"/>
      <c r="T520" s="56"/>
      <c r="U520" s="86" t="s">
        <v>705</v>
      </c>
      <c r="V520" s="56"/>
      <c r="W520" s="63">
        <v>0</v>
      </c>
      <c r="X520" s="67"/>
      <c r="Y520" s="56"/>
    </row>
    <row r="521" spans="1:25" ht="12" customHeight="1" x14ac:dyDescent="0.3">
      <c r="A521" s="59">
        <v>525</v>
      </c>
      <c r="B521" s="82">
        <v>6002</v>
      </c>
      <c r="C521" s="58" t="s">
        <v>1816</v>
      </c>
      <c r="D521" s="56" t="s">
        <v>1735</v>
      </c>
      <c r="E521" s="58" t="s">
        <v>1080</v>
      </c>
      <c r="F521" s="58" t="s">
        <v>1111</v>
      </c>
      <c r="G521" s="56" t="s">
        <v>836</v>
      </c>
      <c r="H521" s="58" t="s">
        <v>2144</v>
      </c>
      <c r="I521" s="58" t="s">
        <v>1266</v>
      </c>
      <c r="J521" s="56" t="s">
        <v>1100</v>
      </c>
      <c r="K521" s="73">
        <v>540000</v>
      </c>
      <c r="L521" s="62">
        <f>K521*W521</f>
        <v>540000</v>
      </c>
      <c r="M521" s="58"/>
      <c r="N521" s="58"/>
      <c r="O521" s="58"/>
      <c r="P521" s="58"/>
      <c r="Q521" s="58"/>
      <c r="R521" s="58"/>
      <c r="S521" s="58"/>
      <c r="T521" s="58"/>
      <c r="U521" s="56" t="s">
        <v>835</v>
      </c>
      <c r="V521" s="56"/>
      <c r="W521" s="63">
        <v>1</v>
      </c>
      <c r="X521" s="67"/>
      <c r="Y521" s="56"/>
    </row>
    <row r="522" spans="1:25" ht="12" customHeight="1" x14ac:dyDescent="0.3">
      <c r="A522" s="59">
        <v>526</v>
      </c>
      <c r="B522" s="82">
        <v>6001</v>
      </c>
      <c r="C522" s="56" t="s">
        <v>2213</v>
      </c>
      <c r="D522" s="56" t="s">
        <v>706</v>
      </c>
      <c r="E522" s="56" t="s">
        <v>707</v>
      </c>
      <c r="F522" s="56" t="s">
        <v>708</v>
      </c>
      <c r="G522" s="56" t="s">
        <v>709</v>
      </c>
      <c r="H522" s="56" t="s">
        <v>1820</v>
      </c>
      <c r="I522" s="56" t="s">
        <v>2251</v>
      </c>
      <c r="J522" s="56" t="s">
        <v>611</v>
      </c>
      <c r="K522" s="83" t="s">
        <v>2294</v>
      </c>
      <c r="L522" s="62" t="s">
        <v>2294</v>
      </c>
      <c r="M522" s="56" t="s">
        <v>710</v>
      </c>
      <c r="N522" s="56" t="s">
        <v>711</v>
      </c>
      <c r="O522" s="56" t="s">
        <v>2286</v>
      </c>
      <c r="P522" s="56" t="s">
        <v>995</v>
      </c>
      <c r="Q522" s="56" t="s">
        <v>712</v>
      </c>
      <c r="R522" s="56" t="s">
        <v>713</v>
      </c>
      <c r="S522" s="56" t="s">
        <v>714</v>
      </c>
      <c r="T522" s="56"/>
      <c r="U522" s="86" t="s">
        <v>715</v>
      </c>
      <c r="V522" s="56"/>
      <c r="W522" s="63">
        <v>0</v>
      </c>
      <c r="X522" s="67"/>
      <c r="Y522" s="56" t="s">
        <v>2257</v>
      </c>
    </row>
    <row r="523" spans="1:25" ht="12" customHeight="1" x14ac:dyDescent="0.3">
      <c r="A523" s="59">
        <v>527</v>
      </c>
      <c r="B523" s="82">
        <v>6003</v>
      </c>
      <c r="C523" s="56" t="s">
        <v>1582</v>
      </c>
      <c r="D523" s="56" t="s">
        <v>1935</v>
      </c>
      <c r="E523" s="56" t="s">
        <v>670</v>
      </c>
      <c r="F523" s="56" t="s">
        <v>671</v>
      </c>
      <c r="G523" s="56" t="s">
        <v>1225</v>
      </c>
      <c r="H523" s="56" t="s">
        <v>1830</v>
      </c>
      <c r="I523" s="56" t="s">
        <v>1226</v>
      </c>
      <c r="J523" s="56" t="s">
        <v>1227</v>
      </c>
      <c r="K523" s="83">
        <v>550000</v>
      </c>
      <c r="L523" s="62">
        <f>K523*W523</f>
        <v>550000</v>
      </c>
      <c r="M523" s="56"/>
      <c r="N523" s="56"/>
      <c r="O523" s="56"/>
      <c r="P523" s="56"/>
      <c r="Q523" s="56"/>
      <c r="R523" s="56"/>
      <c r="S523" s="56"/>
      <c r="T523" s="56"/>
      <c r="U523" s="86"/>
      <c r="V523" s="56"/>
      <c r="W523" s="63">
        <v>1</v>
      </c>
      <c r="X523" s="67" t="s">
        <v>1603</v>
      </c>
      <c r="Y523" s="56" t="s">
        <v>2257</v>
      </c>
    </row>
    <row r="524" spans="1:25" ht="12" customHeight="1" x14ac:dyDescent="0.3">
      <c r="A524" s="59">
        <v>528</v>
      </c>
      <c r="B524" s="82">
        <v>6008</v>
      </c>
      <c r="C524" s="56" t="s">
        <v>1582</v>
      </c>
      <c r="D524" s="56" t="s">
        <v>1647</v>
      </c>
      <c r="E524" s="56" t="s">
        <v>670</v>
      </c>
      <c r="F524" s="56" t="s">
        <v>1229</v>
      </c>
      <c r="G524" s="56" t="s">
        <v>1230</v>
      </c>
      <c r="H524" s="56" t="s">
        <v>1830</v>
      </c>
      <c r="I524" s="56" t="s">
        <v>1226</v>
      </c>
      <c r="J524" s="56" t="s">
        <v>1227</v>
      </c>
      <c r="K524" s="83">
        <v>550000</v>
      </c>
      <c r="L524" s="62">
        <f>K524*W524</f>
        <v>550000</v>
      </c>
      <c r="M524" s="56"/>
      <c r="N524" s="56"/>
      <c r="O524" s="56"/>
      <c r="P524" s="56"/>
      <c r="Q524" s="56"/>
      <c r="R524" s="56"/>
      <c r="S524" s="56"/>
      <c r="T524" s="56"/>
      <c r="U524" s="86"/>
      <c r="V524" s="56"/>
      <c r="W524" s="63">
        <v>1</v>
      </c>
      <c r="X524" s="67"/>
      <c r="Y524" s="56" t="s">
        <v>2257</v>
      </c>
    </row>
    <row r="525" spans="1:25" ht="12" customHeight="1" x14ac:dyDescent="0.3">
      <c r="A525" s="59">
        <v>529</v>
      </c>
      <c r="B525" s="82">
        <v>6005</v>
      </c>
      <c r="C525" s="56" t="s">
        <v>2213</v>
      </c>
      <c r="D525" s="56" t="s">
        <v>2149</v>
      </c>
      <c r="E525" s="56" t="s">
        <v>882</v>
      </c>
      <c r="F525" s="56" t="s">
        <v>724</v>
      </c>
      <c r="G525" s="56" t="s">
        <v>725</v>
      </c>
      <c r="H525" s="56" t="s">
        <v>1820</v>
      </c>
      <c r="I525" s="56" t="s">
        <v>2251</v>
      </c>
      <c r="J525" s="56" t="s">
        <v>611</v>
      </c>
      <c r="K525" s="83" t="s">
        <v>2294</v>
      </c>
      <c r="L525" s="62" t="s">
        <v>2294</v>
      </c>
      <c r="M525" s="56"/>
      <c r="N525" s="56"/>
      <c r="O525" s="56" t="s">
        <v>2281</v>
      </c>
      <c r="P525" s="56" t="s">
        <v>995</v>
      </c>
      <c r="Q525" s="56" t="s">
        <v>614</v>
      </c>
      <c r="R525" s="56"/>
      <c r="S525" s="56" t="s">
        <v>726</v>
      </c>
      <c r="T525" s="56"/>
      <c r="U525" s="86" t="s">
        <v>727</v>
      </c>
      <c r="V525" s="56"/>
      <c r="W525" s="63">
        <v>0</v>
      </c>
      <c r="X525" s="67"/>
      <c r="Y525" s="56" t="s">
        <v>728</v>
      </c>
    </row>
    <row r="526" spans="1:25" ht="12" customHeight="1" x14ac:dyDescent="0.3">
      <c r="A526" s="59">
        <v>530</v>
      </c>
      <c r="B526" s="82">
        <v>6006</v>
      </c>
      <c r="C526" s="56" t="s">
        <v>2213</v>
      </c>
      <c r="D526" s="56" t="s">
        <v>729</v>
      </c>
      <c r="E526" s="56" t="s">
        <v>1849</v>
      </c>
      <c r="F526" s="56" t="s">
        <v>730</v>
      </c>
      <c r="G526" s="56" t="s">
        <v>731</v>
      </c>
      <c r="H526" s="56" t="s">
        <v>1820</v>
      </c>
      <c r="I526" s="56" t="s">
        <v>2251</v>
      </c>
      <c r="J526" s="56" t="s">
        <v>732</v>
      </c>
      <c r="K526" s="83" t="s">
        <v>2294</v>
      </c>
      <c r="L526" s="62" t="s">
        <v>2294</v>
      </c>
      <c r="M526" s="56"/>
      <c r="N526" s="56"/>
      <c r="O526" s="56" t="s">
        <v>2281</v>
      </c>
      <c r="P526" s="56"/>
      <c r="Q526" s="56" t="s">
        <v>733</v>
      </c>
      <c r="R526" s="56"/>
      <c r="S526" s="56" t="s">
        <v>734</v>
      </c>
      <c r="T526" s="56"/>
      <c r="U526" s="56" t="s">
        <v>735</v>
      </c>
      <c r="V526" s="56"/>
      <c r="W526" s="63">
        <v>0</v>
      </c>
      <c r="X526" s="67"/>
      <c r="Y526" s="56"/>
    </row>
    <row r="527" spans="1:25" ht="12" customHeight="1" x14ac:dyDescent="0.3">
      <c r="A527" s="59">
        <v>531</v>
      </c>
      <c r="B527" s="82">
        <v>6007</v>
      </c>
      <c r="C527" s="56" t="s">
        <v>2213</v>
      </c>
      <c r="D527" s="56" t="s">
        <v>736</v>
      </c>
      <c r="E527" s="56" t="s">
        <v>670</v>
      </c>
      <c r="F527" s="56" t="s">
        <v>737</v>
      </c>
      <c r="G527" s="56" t="s">
        <v>738</v>
      </c>
      <c r="H527" s="56" t="s">
        <v>1820</v>
      </c>
      <c r="I527" s="56" t="s">
        <v>2251</v>
      </c>
      <c r="J527" s="56" t="s">
        <v>739</v>
      </c>
      <c r="K527" s="83" t="s">
        <v>2294</v>
      </c>
      <c r="L527" s="62" t="s">
        <v>2294</v>
      </c>
      <c r="M527" s="56"/>
      <c r="N527" s="56"/>
      <c r="O527" s="56" t="s">
        <v>2224</v>
      </c>
      <c r="P527" s="56"/>
      <c r="Q527" s="56" t="s">
        <v>740</v>
      </c>
      <c r="R527" s="56" t="s">
        <v>741</v>
      </c>
      <c r="S527" s="56" t="s">
        <v>742</v>
      </c>
      <c r="T527" s="56"/>
      <c r="U527" s="86" t="s">
        <v>743</v>
      </c>
      <c r="V527" s="56"/>
      <c r="W527" s="63">
        <v>0</v>
      </c>
      <c r="X527" s="67"/>
      <c r="Y527" s="56" t="s">
        <v>744</v>
      </c>
    </row>
    <row r="528" spans="1:25" ht="12" customHeight="1" x14ac:dyDescent="0.3">
      <c r="A528" s="59">
        <v>532</v>
      </c>
      <c r="B528" s="82">
        <v>6009</v>
      </c>
      <c r="C528" s="58" t="s">
        <v>1816</v>
      </c>
      <c r="D528" s="56" t="s">
        <v>1735</v>
      </c>
      <c r="E528" s="58" t="s">
        <v>1080</v>
      </c>
      <c r="F528" s="58" t="s">
        <v>1344</v>
      </c>
      <c r="G528" s="56" t="s">
        <v>1345</v>
      </c>
      <c r="H528" s="58" t="s">
        <v>2144</v>
      </c>
      <c r="I528" s="56" t="s">
        <v>2145</v>
      </c>
      <c r="J528" s="56" t="s">
        <v>1100</v>
      </c>
      <c r="K528" s="73">
        <v>300000</v>
      </c>
      <c r="L528" s="62">
        <f>K528*W528</f>
        <v>300000</v>
      </c>
      <c r="M528" s="58"/>
      <c r="N528" s="58"/>
      <c r="O528" s="58"/>
      <c r="P528" s="58"/>
      <c r="Q528" s="58"/>
      <c r="R528" s="58"/>
      <c r="S528" s="58"/>
      <c r="T528" s="58"/>
      <c r="U528" s="56" t="s">
        <v>1346</v>
      </c>
      <c r="V528" s="56"/>
      <c r="W528" s="63">
        <v>1</v>
      </c>
      <c r="X528" s="67" t="s">
        <v>1603</v>
      </c>
      <c r="Y528" s="56" t="s">
        <v>728</v>
      </c>
    </row>
    <row r="529" spans="1:25" ht="97.5" customHeight="1" x14ac:dyDescent="0.3">
      <c r="A529" s="59">
        <v>533</v>
      </c>
      <c r="B529" s="82">
        <v>6016</v>
      </c>
      <c r="C529" s="56" t="s">
        <v>2213</v>
      </c>
      <c r="D529" s="56" t="s">
        <v>2214</v>
      </c>
      <c r="E529" s="56" t="s">
        <v>748</v>
      </c>
      <c r="F529" s="56" t="s">
        <v>749</v>
      </c>
      <c r="G529" s="56" t="s">
        <v>1173</v>
      </c>
      <c r="H529" s="56" t="s">
        <v>1830</v>
      </c>
      <c r="I529" s="56" t="s">
        <v>1085</v>
      </c>
      <c r="J529" s="56" t="s">
        <v>1174</v>
      </c>
      <c r="K529" s="83">
        <v>0</v>
      </c>
      <c r="L529" s="62">
        <v>0</v>
      </c>
      <c r="M529" s="56"/>
      <c r="N529" s="56"/>
      <c r="O529" s="56" t="s">
        <v>2224</v>
      </c>
      <c r="P529" s="56" t="s">
        <v>1175</v>
      </c>
      <c r="Q529" s="56"/>
      <c r="R529" s="56"/>
      <c r="S529" s="56" t="s">
        <v>750</v>
      </c>
      <c r="T529" s="56"/>
      <c r="U529" s="86" t="s">
        <v>751</v>
      </c>
      <c r="V529" s="56"/>
      <c r="W529" s="63">
        <v>0</v>
      </c>
      <c r="X529" s="67" t="s">
        <v>2234</v>
      </c>
      <c r="Y529" s="56"/>
    </row>
    <row r="530" spans="1:25" ht="131.25" customHeight="1" x14ac:dyDescent="0.3">
      <c r="A530" s="59">
        <v>534</v>
      </c>
      <c r="B530" s="82">
        <v>6017</v>
      </c>
      <c r="C530" s="56" t="s">
        <v>2213</v>
      </c>
      <c r="D530" s="56" t="s">
        <v>2214</v>
      </c>
      <c r="E530" s="56" t="s">
        <v>748</v>
      </c>
      <c r="F530" s="56" t="s">
        <v>749</v>
      </c>
      <c r="G530" s="56" t="s">
        <v>752</v>
      </c>
      <c r="H530" s="56" t="s">
        <v>1830</v>
      </c>
      <c r="I530" s="56" t="s">
        <v>1085</v>
      </c>
      <c r="J530" s="56" t="s">
        <v>1174</v>
      </c>
      <c r="K530" s="83">
        <v>0</v>
      </c>
      <c r="L530" s="62">
        <v>0</v>
      </c>
      <c r="M530" s="56"/>
      <c r="N530" s="56"/>
      <c r="O530" s="56" t="s">
        <v>2224</v>
      </c>
      <c r="P530" s="56" t="s">
        <v>1175</v>
      </c>
      <c r="Q530" s="56"/>
      <c r="R530" s="56"/>
      <c r="S530" s="56" t="s">
        <v>753</v>
      </c>
      <c r="T530" s="56"/>
      <c r="U530" s="86" t="s">
        <v>751</v>
      </c>
      <c r="V530" s="56"/>
      <c r="W530" s="63">
        <v>0</v>
      </c>
      <c r="X530" s="67" t="s">
        <v>2234</v>
      </c>
      <c r="Y530" s="56"/>
    </row>
    <row r="531" spans="1:25" ht="12" customHeight="1" x14ac:dyDescent="0.3">
      <c r="A531" s="59">
        <v>535</v>
      </c>
      <c r="B531" s="82">
        <v>6018</v>
      </c>
      <c r="C531" s="56" t="s">
        <v>2213</v>
      </c>
      <c r="D531" s="56" t="s">
        <v>2214</v>
      </c>
      <c r="E531" s="56" t="s">
        <v>754</v>
      </c>
      <c r="F531" s="56" t="s">
        <v>755</v>
      </c>
      <c r="G531" s="56" t="s">
        <v>2247</v>
      </c>
      <c r="H531" s="56" t="s">
        <v>1835</v>
      </c>
      <c r="I531" s="56" t="s">
        <v>1085</v>
      </c>
      <c r="J531" s="56" t="s">
        <v>2230</v>
      </c>
      <c r="K531" s="83">
        <v>0</v>
      </c>
      <c r="L531" s="62">
        <v>0</v>
      </c>
      <c r="M531" s="56"/>
      <c r="N531" s="56"/>
      <c r="O531" s="56"/>
      <c r="P531" s="56"/>
      <c r="Q531" s="56"/>
      <c r="R531" s="56"/>
      <c r="S531" s="56" t="s">
        <v>756</v>
      </c>
      <c r="T531" s="56"/>
      <c r="U531" s="86" t="s">
        <v>751</v>
      </c>
      <c r="V531" s="56"/>
      <c r="W531" s="63">
        <v>0</v>
      </c>
      <c r="X531" s="67" t="s">
        <v>2269</v>
      </c>
      <c r="Y531" s="56"/>
    </row>
    <row r="532" spans="1:25" ht="12" customHeight="1" x14ac:dyDescent="0.3">
      <c r="A532" s="59">
        <v>536</v>
      </c>
      <c r="B532" s="82">
        <v>6019</v>
      </c>
      <c r="C532" s="56" t="s">
        <v>2213</v>
      </c>
      <c r="D532" s="56" t="s">
        <v>757</v>
      </c>
      <c r="E532" s="56" t="s">
        <v>2264</v>
      </c>
      <c r="F532" s="56" t="s">
        <v>758</v>
      </c>
      <c r="G532" s="56" t="s">
        <v>759</v>
      </c>
      <c r="H532" s="56" t="s">
        <v>1820</v>
      </c>
      <c r="I532" s="56" t="s">
        <v>2218</v>
      </c>
      <c r="J532" s="56" t="s">
        <v>760</v>
      </c>
      <c r="K532" s="83">
        <v>800000</v>
      </c>
      <c r="L532" s="62">
        <f>K532*W532</f>
        <v>0</v>
      </c>
      <c r="M532" s="56"/>
      <c r="N532" s="56"/>
      <c r="O532" s="56"/>
      <c r="P532" s="56"/>
      <c r="Q532" s="56"/>
      <c r="R532" s="56"/>
      <c r="S532" s="56"/>
      <c r="T532" s="56"/>
      <c r="U532" s="86" t="s">
        <v>761</v>
      </c>
      <c r="V532" s="56"/>
      <c r="W532" s="63">
        <v>0</v>
      </c>
      <c r="X532" s="67" t="s">
        <v>2234</v>
      </c>
      <c r="Y532" s="56"/>
    </row>
    <row r="533" spans="1:25" ht="12" customHeight="1" x14ac:dyDescent="0.3">
      <c r="A533" s="59">
        <v>537</v>
      </c>
      <c r="B533" s="82">
        <v>6020</v>
      </c>
      <c r="C533" s="56" t="s">
        <v>2213</v>
      </c>
      <c r="D533" s="56" t="s">
        <v>2235</v>
      </c>
      <c r="E533" s="56" t="s">
        <v>1823</v>
      </c>
      <c r="F533" s="56" t="s">
        <v>762</v>
      </c>
      <c r="G533" s="56" t="s">
        <v>763</v>
      </c>
      <c r="H533" s="56" t="s">
        <v>1840</v>
      </c>
      <c r="I533" s="56" t="s">
        <v>1085</v>
      </c>
      <c r="J533" s="56" t="s">
        <v>2230</v>
      </c>
      <c r="K533" s="83">
        <v>0</v>
      </c>
      <c r="L533" s="62">
        <v>0</v>
      </c>
      <c r="M533" s="56"/>
      <c r="N533" s="56"/>
      <c r="O533" s="56"/>
      <c r="P533" s="56"/>
      <c r="Q533" s="56"/>
      <c r="R533" s="56"/>
      <c r="S533" s="56"/>
      <c r="T533" s="56"/>
      <c r="U533" s="86" t="s">
        <v>751</v>
      </c>
      <c r="V533" s="56"/>
      <c r="W533" s="63">
        <v>0</v>
      </c>
      <c r="X533" s="67" t="s">
        <v>2227</v>
      </c>
      <c r="Y533" s="56"/>
    </row>
    <row r="534" spans="1:25" ht="12" customHeight="1" x14ac:dyDescent="0.3">
      <c r="A534" s="59">
        <v>538</v>
      </c>
      <c r="B534" s="82">
        <v>6021</v>
      </c>
      <c r="C534" s="56" t="s">
        <v>2213</v>
      </c>
      <c r="D534" s="56" t="s">
        <v>2235</v>
      </c>
      <c r="E534" s="56" t="s">
        <v>748</v>
      </c>
      <c r="F534" s="56" t="s">
        <v>764</v>
      </c>
      <c r="G534" s="56" t="s">
        <v>765</v>
      </c>
      <c r="H534" s="56" t="s">
        <v>1820</v>
      </c>
      <c r="I534" s="56" t="s">
        <v>1085</v>
      </c>
      <c r="J534" s="56" t="s">
        <v>2230</v>
      </c>
      <c r="K534" s="83">
        <v>0</v>
      </c>
      <c r="L534" s="62">
        <v>0</v>
      </c>
      <c r="M534" s="56"/>
      <c r="N534" s="56"/>
      <c r="O534" s="56"/>
      <c r="P534" s="56"/>
      <c r="Q534" s="56"/>
      <c r="R534" s="56" t="s">
        <v>615</v>
      </c>
      <c r="S534" s="56"/>
      <c r="T534" s="56"/>
      <c r="U534" s="86" t="s">
        <v>751</v>
      </c>
      <c r="V534" s="56"/>
      <c r="W534" s="63">
        <v>0</v>
      </c>
      <c r="X534" s="67" t="s">
        <v>2234</v>
      </c>
      <c r="Y534" s="56"/>
    </row>
    <row r="535" spans="1:25" ht="12" customHeight="1" x14ac:dyDescent="0.3">
      <c r="A535" s="59">
        <v>539</v>
      </c>
      <c r="B535" s="82">
        <v>6022</v>
      </c>
      <c r="C535" s="56" t="s">
        <v>2213</v>
      </c>
      <c r="D535" s="56" t="s">
        <v>2235</v>
      </c>
      <c r="E535" s="56" t="s">
        <v>1849</v>
      </c>
      <c r="F535" s="56" t="s">
        <v>1182</v>
      </c>
      <c r="G535" s="56" t="s">
        <v>1183</v>
      </c>
      <c r="H535" s="56" t="s">
        <v>1820</v>
      </c>
      <c r="I535" s="56" t="s">
        <v>1085</v>
      </c>
      <c r="J535" s="56" t="s">
        <v>2230</v>
      </c>
      <c r="K535" s="83">
        <v>0</v>
      </c>
      <c r="L535" s="62">
        <v>0</v>
      </c>
      <c r="M535" s="56"/>
      <c r="N535" s="56"/>
      <c r="O535" s="56" t="s">
        <v>2224</v>
      </c>
      <c r="P535" s="56"/>
      <c r="Q535" s="56"/>
      <c r="R535" s="56"/>
      <c r="S535" s="56"/>
      <c r="T535" s="56"/>
      <c r="U535" s="86" t="s">
        <v>751</v>
      </c>
      <c r="V535" s="56"/>
      <c r="W535" s="63">
        <v>0</v>
      </c>
      <c r="X535" s="67" t="s">
        <v>2234</v>
      </c>
      <c r="Y535" s="56"/>
    </row>
    <row r="536" spans="1:25" ht="12" customHeight="1" x14ac:dyDescent="0.3">
      <c r="A536" s="59">
        <v>540</v>
      </c>
      <c r="B536" s="82">
        <v>6023</v>
      </c>
      <c r="C536" s="56" t="s">
        <v>2213</v>
      </c>
      <c r="D536" s="56" t="s">
        <v>2235</v>
      </c>
      <c r="E536" s="56" t="s">
        <v>599</v>
      </c>
      <c r="F536" s="56" t="s">
        <v>1184</v>
      </c>
      <c r="G536" s="56" t="s">
        <v>768</v>
      </c>
      <c r="H536" s="56" t="s">
        <v>1830</v>
      </c>
      <c r="I536" s="56" t="s">
        <v>1085</v>
      </c>
      <c r="J536" s="56" t="s">
        <v>2230</v>
      </c>
      <c r="K536" s="83">
        <v>0</v>
      </c>
      <c r="L536" s="62">
        <v>0</v>
      </c>
      <c r="M536" s="56"/>
      <c r="N536" s="56"/>
      <c r="O536" s="56" t="s">
        <v>2281</v>
      </c>
      <c r="P536" s="56"/>
      <c r="Q536" s="56"/>
      <c r="R536" s="56"/>
      <c r="S536" s="56"/>
      <c r="T536" s="56"/>
      <c r="U536" s="86" t="s">
        <v>751</v>
      </c>
      <c r="V536" s="56"/>
      <c r="W536" s="63">
        <v>0</v>
      </c>
      <c r="X536" s="67" t="s">
        <v>2234</v>
      </c>
      <c r="Y536" s="56"/>
    </row>
    <row r="537" spans="1:25" ht="12" customHeight="1" x14ac:dyDescent="0.3">
      <c r="A537" s="59">
        <v>541</v>
      </c>
      <c r="B537" s="82">
        <v>6024</v>
      </c>
      <c r="C537" s="56" t="s">
        <v>2213</v>
      </c>
      <c r="D537" s="56" t="s">
        <v>2235</v>
      </c>
      <c r="E537" s="56" t="s">
        <v>1903</v>
      </c>
      <c r="F537" s="56" t="s">
        <v>769</v>
      </c>
      <c r="G537" s="56" t="s">
        <v>770</v>
      </c>
      <c r="H537" s="56" t="s">
        <v>1840</v>
      </c>
      <c r="I537" s="56" t="s">
        <v>1085</v>
      </c>
      <c r="J537" s="56" t="s">
        <v>2230</v>
      </c>
      <c r="K537" s="83">
        <v>0</v>
      </c>
      <c r="L537" s="62">
        <v>0</v>
      </c>
      <c r="M537" s="56"/>
      <c r="N537" s="56"/>
      <c r="O537" s="56" t="s">
        <v>2281</v>
      </c>
      <c r="P537" s="56"/>
      <c r="Q537" s="56"/>
      <c r="R537" s="56"/>
      <c r="S537" s="56"/>
      <c r="T537" s="56"/>
      <c r="U537" s="86" t="s">
        <v>751</v>
      </c>
      <c r="V537" s="56"/>
      <c r="W537" s="63">
        <v>0</v>
      </c>
      <c r="X537" s="67" t="s">
        <v>2234</v>
      </c>
      <c r="Y537" s="56"/>
    </row>
    <row r="538" spans="1:25" ht="12" customHeight="1" x14ac:dyDescent="0.3">
      <c r="A538" s="59">
        <v>542</v>
      </c>
      <c r="B538" s="82">
        <v>6025</v>
      </c>
      <c r="C538" s="56" t="s">
        <v>2213</v>
      </c>
      <c r="D538" s="56" t="s">
        <v>2249</v>
      </c>
      <c r="E538" s="56" t="s">
        <v>882</v>
      </c>
      <c r="F538" s="56" t="s">
        <v>771</v>
      </c>
      <c r="G538" s="56" t="s">
        <v>772</v>
      </c>
      <c r="H538" s="56" t="s">
        <v>1840</v>
      </c>
      <c r="I538" s="56" t="s">
        <v>1085</v>
      </c>
      <c r="J538" s="56" t="s">
        <v>2230</v>
      </c>
      <c r="K538" s="83">
        <v>0</v>
      </c>
      <c r="L538" s="62">
        <v>0</v>
      </c>
      <c r="M538" s="56"/>
      <c r="N538" s="56"/>
      <c r="O538" s="56" t="s">
        <v>2281</v>
      </c>
      <c r="P538" s="56"/>
      <c r="Q538" s="56" t="s">
        <v>773</v>
      </c>
      <c r="R538" s="56"/>
      <c r="S538" s="56"/>
      <c r="T538" s="56"/>
      <c r="U538" s="86" t="s">
        <v>751</v>
      </c>
      <c r="V538" s="56"/>
      <c r="W538" s="63">
        <v>0</v>
      </c>
      <c r="X538" s="67" t="s">
        <v>2234</v>
      </c>
      <c r="Y538" s="56"/>
    </row>
    <row r="539" spans="1:25" ht="12" customHeight="1" x14ac:dyDescent="0.3">
      <c r="A539" s="59">
        <v>543</v>
      </c>
      <c r="B539" s="82">
        <v>6026</v>
      </c>
      <c r="C539" s="56" t="s">
        <v>2213</v>
      </c>
      <c r="D539" s="56" t="s">
        <v>729</v>
      </c>
      <c r="E539" s="56" t="s">
        <v>707</v>
      </c>
      <c r="F539" s="56" t="s">
        <v>774</v>
      </c>
      <c r="G539" s="56" t="s">
        <v>775</v>
      </c>
      <c r="H539" s="56" t="s">
        <v>1820</v>
      </c>
      <c r="I539" s="56" t="s">
        <v>1085</v>
      </c>
      <c r="J539" s="56" t="s">
        <v>2230</v>
      </c>
      <c r="K539" s="83">
        <v>0</v>
      </c>
      <c r="L539" s="62">
        <v>0</v>
      </c>
      <c r="M539" s="56"/>
      <c r="N539" s="56"/>
      <c r="O539" s="56" t="s">
        <v>2281</v>
      </c>
      <c r="P539" s="56"/>
      <c r="Q539" s="56"/>
      <c r="R539" s="56"/>
      <c r="S539" s="56"/>
      <c r="T539" s="56"/>
      <c r="U539" s="86" t="s">
        <v>751</v>
      </c>
      <c r="V539" s="56"/>
      <c r="W539" s="63">
        <v>0</v>
      </c>
      <c r="X539" s="67" t="s">
        <v>2234</v>
      </c>
      <c r="Y539" s="56"/>
    </row>
    <row r="540" spans="1:25" ht="12" customHeight="1" x14ac:dyDescent="0.3">
      <c r="A540" s="59">
        <v>544</v>
      </c>
      <c r="B540" s="82">
        <v>6027</v>
      </c>
      <c r="C540" s="56" t="s">
        <v>2213</v>
      </c>
      <c r="D540" s="56" t="s">
        <v>729</v>
      </c>
      <c r="E540" s="56" t="s">
        <v>1849</v>
      </c>
      <c r="F540" s="56" t="s">
        <v>776</v>
      </c>
      <c r="G540" s="56" t="s">
        <v>777</v>
      </c>
      <c r="H540" s="56" t="s">
        <v>1840</v>
      </c>
      <c r="I540" s="56" t="s">
        <v>1085</v>
      </c>
      <c r="J540" s="56" t="s">
        <v>2230</v>
      </c>
      <c r="K540" s="83">
        <v>0</v>
      </c>
      <c r="L540" s="62">
        <v>0</v>
      </c>
      <c r="M540" s="56"/>
      <c r="N540" s="56"/>
      <c r="O540" s="56" t="s">
        <v>2281</v>
      </c>
      <c r="P540" s="56"/>
      <c r="Q540" s="56"/>
      <c r="R540" s="56"/>
      <c r="S540" s="56"/>
      <c r="T540" s="56"/>
      <c r="U540" s="86" t="s">
        <v>751</v>
      </c>
      <c r="V540" s="56"/>
      <c r="W540" s="63">
        <v>0</v>
      </c>
      <c r="X540" s="67" t="s">
        <v>2234</v>
      </c>
      <c r="Y540" s="56"/>
    </row>
    <row r="541" spans="1:25" ht="12" customHeight="1" x14ac:dyDescent="0.3">
      <c r="A541" s="59">
        <v>545</v>
      </c>
      <c r="B541" s="82">
        <v>6028</v>
      </c>
      <c r="C541" s="56" t="s">
        <v>2213</v>
      </c>
      <c r="D541" s="56" t="s">
        <v>778</v>
      </c>
      <c r="E541" s="56" t="s">
        <v>779</v>
      </c>
      <c r="F541" s="56" t="s">
        <v>780</v>
      </c>
      <c r="G541" s="56" t="s">
        <v>781</v>
      </c>
      <c r="H541" s="56" t="s">
        <v>1840</v>
      </c>
      <c r="I541" s="56" t="s">
        <v>1085</v>
      </c>
      <c r="J541" s="56" t="s">
        <v>2230</v>
      </c>
      <c r="K541" s="83">
        <v>0</v>
      </c>
      <c r="L541" s="62">
        <v>0</v>
      </c>
      <c r="M541" s="56"/>
      <c r="N541" s="56"/>
      <c r="O541" s="56"/>
      <c r="P541" s="56"/>
      <c r="Q541" s="56"/>
      <c r="R541" s="56"/>
      <c r="S541" s="56"/>
      <c r="T541" s="56"/>
      <c r="U541" s="86" t="s">
        <v>751</v>
      </c>
      <c r="V541" s="56"/>
      <c r="W541" s="63">
        <v>0</v>
      </c>
      <c r="X541" s="67" t="s">
        <v>2234</v>
      </c>
      <c r="Y541" s="56"/>
    </row>
    <row r="542" spans="1:25" ht="12" customHeight="1" x14ac:dyDescent="0.3">
      <c r="A542" s="59">
        <v>546</v>
      </c>
      <c r="B542" s="82">
        <v>6029</v>
      </c>
      <c r="C542" s="56" t="s">
        <v>2213</v>
      </c>
      <c r="D542" s="56" t="s">
        <v>778</v>
      </c>
      <c r="E542" s="56" t="s">
        <v>707</v>
      </c>
      <c r="F542" s="56" t="s">
        <v>782</v>
      </c>
      <c r="G542" s="56" t="s">
        <v>783</v>
      </c>
      <c r="H542" s="56" t="s">
        <v>1914</v>
      </c>
      <c r="I542" s="56" t="s">
        <v>1085</v>
      </c>
      <c r="J542" s="56" t="s">
        <v>2230</v>
      </c>
      <c r="K542" s="83">
        <v>0</v>
      </c>
      <c r="L542" s="62">
        <v>0</v>
      </c>
      <c r="M542" s="56"/>
      <c r="N542" s="56"/>
      <c r="O542" s="56"/>
      <c r="P542" s="56"/>
      <c r="Q542" s="56"/>
      <c r="R542" s="56"/>
      <c r="S542" s="56"/>
      <c r="T542" s="56"/>
      <c r="U542" s="86" t="s">
        <v>751</v>
      </c>
      <c r="V542" s="56"/>
      <c r="W542" s="63">
        <v>0</v>
      </c>
      <c r="X542" s="67" t="s">
        <v>2234</v>
      </c>
      <c r="Y542" s="56"/>
    </row>
    <row r="543" spans="1:25" ht="12" customHeight="1" x14ac:dyDescent="0.3">
      <c r="A543" s="59">
        <v>547</v>
      </c>
      <c r="B543" s="82">
        <v>6030</v>
      </c>
      <c r="C543" s="56" t="s">
        <v>2213</v>
      </c>
      <c r="D543" s="56" t="s">
        <v>778</v>
      </c>
      <c r="E543" s="56" t="s">
        <v>784</v>
      </c>
      <c r="F543" s="56" t="s">
        <v>785</v>
      </c>
      <c r="G543" s="56" t="s">
        <v>786</v>
      </c>
      <c r="H543" s="56" t="s">
        <v>1820</v>
      </c>
      <c r="I543" s="56" t="s">
        <v>1085</v>
      </c>
      <c r="J543" s="56" t="s">
        <v>2230</v>
      </c>
      <c r="K543" s="83">
        <v>0</v>
      </c>
      <c r="L543" s="62">
        <v>0</v>
      </c>
      <c r="M543" s="56"/>
      <c r="N543" s="56"/>
      <c r="O543" s="56" t="s">
        <v>2281</v>
      </c>
      <c r="P543" s="56" t="s">
        <v>995</v>
      </c>
      <c r="Q543" s="56" t="s">
        <v>787</v>
      </c>
      <c r="R543" s="56"/>
      <c r="S543" s="56"/>
      <c r="T543" s="56"/>
      <c r="U543" s="86" t="s">
        <v>751</v>
      </c>
      <c r="V543" s="56"/>
      <c r="W543" s="63">
        <v>0</v>
      </c>
      <c r="X543" s="67" t="s">
        <v>2234</v>
      </c>
      <c r="Y543" s="56"/>
    </row>
    <row r="544" spans="1:25" ht="12" customHeight="1" x14ac:dyDescent="0.3">
      <c r="A544" s="59">
        <v>548</v>
      </c>
      <c r="B544" s="82">
        <v>6031</v>
      </c>
      <c r="C544" s="56" t="s">
        <v>2213</v>
      </c>
      <c r="D544" s="56" t="s">
        <v>729</v>
      </c>
      <c r="E544" s="56" t="s">
        <v>1849</v>
      </c>
      <c r="F544" s="56" t="s">
        <v>788</v>
      </c>
      <c r="G544" s="56" t="s">
        <v>789</v>
      </c>
      <c r="H544" s="56" t="s">
        <v>1820</v>
      </c>
      <c r="I544" s="56" t="s">
        <v>1085</v>
      </c>
      <c r="J544" s="56" t="s">
        <v>2230</v>
      </c>
      <c r="K544" s="83">
        <v>0</v>
      </c>
      <c r="L544" s="62">
        <v>0</v>
      </c>
      <c r="M544" s="56"/>
      <c r="N544" s="56"/>
      <c r="O544" s="56" t="s">
        <v>2224</v>
      </c>
      <c r="P544" s="56" t="s">
        <v>995</v>
      </c>
      <c r="Q544" s="56" t="s">
        <v>790</v>
      </c>
      <c r="R544" s="56"/>
      <c r="S544" s="56"/>
      <c r="T544" s="56"/>
      <c r="U544" s="86" t="s">
        <v>751</v>
      </c>
      <c r="V544" s="56"/>
      <c r="W544" s="63">
        <v>0</v>
      </c>
      <c r="X544" s="67" t="s">
        <v>2234</v>
      </c>
      <c r="Y544" s="56"/>
    </row>
    <row r="545" spans="1:25" ht="12" customHeight="1" x14ac:dyDescent="0.3">
      <c r="A545" s="59">
        <v>549</v>
      </c>
      <c r="B545" s="82">
        <v>6033</v>
      </c>
      <c r="C545" s="56" t="s">
        <v>2213</v>
      </c>
      <c r="D545" s="56" t="s">
        <v>757</v>
      </c>
      <c r="E545" s="56" t="s">
        <v>791</v>
      </c>
      <c r="F545" s="56" t="s">
        <v>792</v>
      </c>
      <c r="G545" s="56" t="s">
        <v>793</v>
      </c>
      <c r="H545" s="56" t="s">
        <v>1830</v>
      </c>
      <c r="I545" s="56" t="s">
        <v>1085</v>
      </c>
      <c r="J545" s="56" t="s">
        <v>2230</v>
      </c>
      <c r="K545" s="83">
        <v>0</v>
      </c>
      <c r="L545" s="62">
        <v>0</v>
      </c>
      <c r="M545" s="56"/>
      <c r="N545" s="56"/>
      <c r="O545" s="56"/>
      <c r="P545" s="56"/>
      <c r="Q545" s="56"/>
      <c r="R545" s="56"/>
      <c r="S545" s="56"/>
      <c r="T545" s="56"/>
      <c r="U545" s="86" t="s">
        <v>2278</v>
      </c>
      <c r="V545" s="56"/>
      <c r="W545" s="63">
        <v>0</v>
      </c>
      <c r="X545" s="67" t="s">
        <v>2269</v>
      </c>
      <c r="Y545" s="56"/>
    </row>
    <row r="546" spans="1:25" ht="12" customHeight="1" x14ac:dyDescent="0.3">
      <c r="A546" s="59">
        <v>550</v>
      </c>
      <c r="B546" s="82">
        <v>6034</v>
      </c>
      <c r="C546" s="56" t="s">
        <v>2213</v>
      </c>
      <c r="D546" s="56" t="s">
        <v>757</v>
      </c>
      <c r="E546" s="56" t="s">
        <v>791</v>
      </c>
      <c r="F546" s="56" t="s">
        <v>794</v>
      </c>
      <c r="G546" s="56" t="s">
        <v>795</v>
      </c>
      <c r="H546" s="56" t="s">
        <v>1914</v>
      </c>
      <c r="I546" s="56" t="s">
        <v>1085</v>
      </c>
      <c r="J546" s="56" t="s">
        <v>2230</v>
      </c>
      <c r="K546" s="83">
        <v>0</v>
      </c>
      <c r="L546" s="62">
        <v>0</v>
      </c>
      <c r="M546" s="56"/>
      <c r="N546" s="56"/>
      <c r="O546" s="56" t="s">
        <v>2224</v>
      </c>
      <c r="P546" s="56"/>
      <c r="Q546" s="56"/>
      <c r="R546" s="56"/>
      <c r="S546" s="56"/>
      <c r="T546" s="56"/>
      <c r="U546" s="86" t="s">
        <v>751</v>
      </c>
      <c r="V546" s="56"/>
      <c r="W546" s="63">
        <v>0</v>
      </c>
      <c r="X546" s="67" t="s">
        <v>796</v>
      </c>
      <c r="Y546" s="56"/>
    </row>
    <row r="547" spans="1:25" ht="12" customHeight="1" x14ac:dyDescent="0.3">
      <c r="A547" s="59">
        <v>551</v>
      </c>
      <c r="B547" s="82">
        <v>6035</v>
      </c>
      <c r="C547" s="56" t="s">
        <v>2213</v>
      </c>
      <c r="D547" s="56" t="s">
        <v>2214</v>
      </c>
      <c r="E547" s="56" t="s">
        <v>748</v>
      </c>
      <c r="F547" s="56" t="s">
        <v>749</v>
      </c>
      <c r="G547" s="56" t="s">
        <v>797</v>
      </c>
      <c r="H547" s="56" t="s">
        <v>1830</v>
      </c>
      <c r="I547" s="56" t="s">
        <v>2218</v>
      </c>
      <c r="J547" s="56" t="s">
        <v>760</v>
      </c>
      <c r="K547" s="83">
        <v>1000000</v>
      </c>
      <c r="L547" s="62">
        <f>K547*W547</f>
        <v>0</v>
      </c>
      <c r="M547" s="56"/>
      <c r="N547" s="56"/>
      <c r="O547" s="56" t="s">
        <v>2224</v>
      </c>
      <c r="P547" s="56"/>
      <c r="Q547" s="56"/>
      <c r="R547" s="56"/>
      <c r="S547" s="56"/>
      <c r="T547" s="56"/>
      <c r="U547" s="86"/>
      <c r="V547" s="56"/>
      <c r="W547" s="63">
        <v>0</v>
      </c>
      <c r="X547" s="67" t="s">
        <v>2234</v>
      </c>
      <c r="Y547" s="56"/>
    </row>
    <row r="548" spans="1:25" ht="12" customHeight="1" x14ac:dyDescent="0.3">
      <c r="A548" s="59">
        <v>552</v>
      </c>
      <c r="B548" s="82">
        <v>6036</v>
      </c>
      <c r="C548" s="56" t="s">
        <v>2213</v>
      </c>
      <c r="D548" s="56" t="s">
        <v>2249</v>
      </c>
      <c r="E548" s="56" t="s">
        <v>707</v>
      </c>
      <c r="F548" s="56" t="s">
        <v>798</v>
      </c>
      <c r="G548" s="56" t="s">
        <v>799</v>
      </c>
      <c r="H548" s="56" t="s">
        <v>1830</v>
      </c>
      <c r="I548" s="56" t="s">
        <v>2218</v>
      </c>
      <c r="J548" s="56" t="s">
        <v>760</v>
      </c>
      <c r="K548" s="83">
        <v>800000</v>
      </c>
      <c r="L548" s="62">
        <f>K548*W548</f>
        <v>0</v>
      </c>
      <c r="M548" s="56"/>
      <c r="N548" s="56"/>
      <c r="O548" s="56"/>
      <c r="P548" s="56"/>
      <c r="Q548" s="56"/>
      <c r="R548" s="56"/>
      <c r="S548" s="56"/>
      <c r="T548" s="56"/>
      <c r="U548" s="86"/>
      <c r="V548" s="56"/>
      <c r="W548" s="63">
        <v>0</v>
      </c>
      <c r="X548" s="67" t="s">
        <v>2234</v>
      </c>
      <c r="Y548" s="56"/>
    </row>
    <row r="549" spans="1:25" ht="12" customHeight="1" x14ac:dyDescent="0.3">
      <c r="A549" s="59">
        <v>553</v>
      </c>
      <c r="B549" s="82">
        <v>6037</v>
      </c>
      <c r="C549" s="56" t="s">
        <v>2213</v>
      </c>
      <c r="D549" s="56" t="s">
        <v>800</v>
      </c>
      <c r="E549" s="56" t="s">
        <v>791</v>
      </c>
      <c r="F549" s="56" t="s">
        <v>801</v>
      </c>
      <c r="G549" s="56" t="s">
        <v>802</v>
      </c>
      <c r="H549" s="56" t="s">
        <v>1820</v>
      </c>
      <c r="I549" s="56" t="s">
        <v>2218</v>
      </c>
      <c r="J549" s="56" t="s">
        <v>760</v>
      </c>
      <c r="K549" s="83">
        <v>1000000</v>
      </c>
      <c r="L549" s="62">
        <f>K549*W549</f>
        <v>0</v>
      </c>
      <c r="M549" s="56"/>
      <c r="N549" s="56"/>
      <c r="O549" s="56"/>
      <c r="P549" s="56"/>
      <c r="Q549" s="56"/>
      <c r="R549" s="56"/>
      <c r="S549" s="56"/>
      <c r="T549" s="56"/>
      <c r="U549" s="86"/>
      <c r="V549" s="56"/>
      <c r="W549" s="63">
        <v>0</v>
      </c>
      <c r="X549" s="67" t="s">
        <v>2234</v>
      </c>
      <c r="Y549" s="56"/>
    </row>
    <row r="550" spans="1:25" ht="12" customHeight="1" x14ac:dyDescent="0.3">
      <c r="A550" s="59">
        <v>554</v>
      </c>
      <c r="B550" s="82">
        <v>6038</v>
      </c>
      <c r="C550" s="56" t="s">
        <v>2213</v>
      </c>
      <c r="D550" s="56" t="s">
        <v>2214</v>
      </c>
      <c r="E550" s="56" t="s">
        <v>1849</v>
      </c>
      <c r="F550" s="56" t="s">
        <v>788</v>
      </c>
      <c r="G550" s="56" t="s">
        <v>789</v>
      </c>
      <c r="H550" s="56" t="s">
        <v>1820</v>
      </c>
      <c r="I550" s="56" t="s">
        <v>2218</v>
      </c>
      <c r="J550" s="56" t="s">
        <v>760</v>
      </c>
      <c r="K550" s="83">
        <v>200000</v>
      </c>
      <c r="L550" s="62">
        <f>K550*W550</f>
        <v>0</v>
      </c>
      <c r="M550" s="56"/>
      <c r="N550" s="56"/>
      <c r="O550" s="56"/>
      <c r="P550" s="56"/>
      <c r="Q550" s="56"/>
      <c r="R550" s="56"/>
      <c r="S550" s="56"/>
      <c r="T550" s="56"/>
      <c r="U550" s="86" t="s">
        <v>803</v>
      </c>
      <c r="V550" s="56"/>
      <c r="W550" s="63">
        <v>0</v>
      </c>
      <c r="X550" s="67" t="s">
        <v>2234</v>
      </c>
      <c r="Y550" s="56"/>
    </row>
    <row r="551" spans="1:25" ht="12" customHeight="1" x14ac:dyDescent="0.3">
      <c r="A551" s="59">
        <v>555</v>
      </c>
      <c r="B551" s="82">
        <v>6039</v>
      </c>
      <c r="C551" s="56" t="s">
        <v>2213</v>
      </c>
      <c r="D551" s="56" t="s">
        <v>2249</v>
      </c>
      <c r="E551" s="56" t="s">
        <v>983</v>
      </c>
      <c r="F551" s="56" t="s">
        <v>804</v>
      </c>
      <c r="G551" s="56" t="s">
        <v>805</v>
      </c>
      <c r="H551" s="56" t="s">
        <v>1835</v>
      </c>
      <c r="I551" s="56" t="s">
        <v>2284</v>
      </c>
      <c r="J551" s="56" t="s">
        <v>2284</v>
      </c>
      <c r="K551" s="83">
        <v>0</v>
      </c>
      <c r="L551" s="62">
        <v>0</v>
      </c>
      <c r="M551" s="56"/>
      <c r="N551" s="56"/>
      <c r="O551" s="56"/>
      <c r="P551" s="56"/>
      <c r="Q551" s="56"/>
      <c r="R551" s="56"/>
      <c r="S551" s="56"/>
      <c r="T551" s="56"/>
      <c r="U551" s="86" t="s">
        <v>806</v>
      </c>
      <c r="V551" s="56"/>
      <c r="W551" s="63">
        <v>0</v>
      </c>
      <c r="X551" s="67" t="s">
        <v>2156</v>
      </c>
      <c r="Y551" s="56"/>
    </row>
    <row r="552" spans="1:25" ht="12" customHeight="1" x14ac:dyDescent="0.3">
      <c r="A552" s="59">
        <v>556</v>
      </c>
      <c r="B552" s="82">
        <v>6040</v>
      </c>
      <c r="C552" s="56" t="s">
        <v>2213</v>
      </c>
      <c r="D552" s="56" t="s">
        <v>2249</v>
      </c>
      <c r="E552" s="56" t="s">
        <v>1870</v>
      </c>
      <c r="F552" s="56" t="s">
        <v>807</v>
      </c>
      <c r="G552" s="56" t="s">
        <v>808</v>
      </c>
      <c r="H552" s="56" t="s">
        <v>1854</v>
      </c>
      <c r="I552" s="56" t="s">
        <v>2284</v>
      </c>
      <c r="J552" s="56" t="s">
        <v>2284</v>
      </c>
      <c r="K552" s="83">
        <v>0</v>
      </c>
      <c r="L552" s="62">
        <v>0</v>
      </c>
      <c r="M552" s="56"/>
      <c r="N552" s="56"/>
      <c r="O552" s="56"/>
      <c r="P552" s="56"/>
      <c r="Q552" s="56"/>
      <c r="R552" s="56"/>
      <c r="S552" s="56"/>
      <c r="T552" s="56"/>
      <c r="U552" s="86" t="s">
        <v>260</v>
      </c>
      <c r="V552" s="56"/>
      <c r="W552" s="63">
        <v>0</v>
      </c>
      <c r="X552" s="67" t="s">
        <v>2289</v>
      </c>
      <c r="Y552" s="56"/>
    </row>
    <row r="553" spans="1:25" ht="12" customHeight="1" x14ac:dyDescent="0.3">
      <c r="A553" s="59">
        <v>557</v>
      </c>
      <c r="B553" s="82">
        <v>6041</v>
      </c>
      <c r="C553" s="56" t="s">
        <v>2213</v>
      </c>
      <c r="D553" s="56" t="s">
        <v>809</v>
      </c>
      <c r="E553" s="56" t="s">
        <v>784</v>
      </c>
      <c r="F553" s="56" t="s">
        <v>810</v>
      </c>
      <c r="G553" s="56" t="s">
        <v>811</v>
      </c>
      <c r="H553" s="56" t="s">
        <v>1840</v>
      </c>
      <c r="I553" s="56" t="s">
        <v>1226</v>
      </c>
      <c r="J553" s="56" t="s">
        <v>812</v>
      </c>
      <c r="K553" s="83">
        <v>150000</v>
      </c>
      <c r="L553" s="83">
        <f>K553*W553</f>
        <v>0</v>
      </c>
      <c r="M553" s="56"/>
      <c r="N553" s="56"/>
      <c r="O553" s="56"/>
      <c r="P553" s="56"/>
      <c r="Q553" s="56"/>
      <c r="R553" s="56"/>
      <c r="S553" s="56"/>
      <c r="T553" s="56"/>
      <c r="U553" s="87"/>
      <c r="V553" s="56"/>
      <c r="W553" s="63">
        <v>0</v>
      </c>
      <c r="X553" s="67" t="s">
        <v>2234</v>
      </c>
      <c r="Y553" s="56"/>
    </row>
    <row r="554" spans="1:25" ht="12" customHeight="1" x14ac:dyDescent="0.3">
      <c r="A554" s="59">
        <v>558</v>
      </c>
      <c r="B554" s="82">
        <v>6042</v>
      </c>
      <c r="C554" s="56" t="s">
        <v>2213</v>
      </c>
      <c r="D554" s="56" t="s">
        <v>2214</v>
      </c>
      <c r="E554" s="56" t="s">
        <v>754</v>
      </c>
      <c r="F554" s="56" t="s">
        <v>755</v>
      </c>
      <c r="G554" s="56" t="s">
        <v>2247</v>
      </c>
      <c r="H554" s="56" t="s">
        <v>1835</v>
      </c>
      <c r="I554" s="56" t="s">
        <v>1085</v>
      </c>
      <c r="J554" s="56" t="s">
        <v>2230</v>
      </c>
      <c r="K554" s="83">
        <v>0</v>
      </c>
      <c r="L554" s="62">
        <v>0</v>
      </c>
      <c r="M554" s="56"/>
      <c r="N554" s="56"/>
      <c r="O554" s="56" t="s">
        <v>2224</v>
      </c>
      <c r="P554" s="56"/>
      <c r="Q554" s="56" t="s">
        <v>813</v>
      </c>
      <c r="R554" s="56"/>
      <c r="S554" s="56"/>
      <c r="T554" s="56"/>
      <c r="U554" s="86" t="s">
        <v>751</v>
      </c>
      <c r="V554" s="56"/>
      <c r="W554" s="63">
        <v>0</v>
      </c>
      <c r="X554" s="67" t="s">
        <v>2234</v>
      </c>
      <c r="Y554" s="56"/>
    </row>
    <row r="555" spans="1:25" ht="12" customHeight="1" x14ac:dyDescent="0.3">
      <c r="A555" s="59">
        <v>559</v>
      </c>
      <c r="B555" s="82">
        <v>6010</v>
      </c>
      <c r="C555" s="58" t="s">
        <v>1816</v>
      </c>
      <c r="D555" s="56" t="s">
        <v>1735</v>
      </c>
      <c r="E555" s="58" t="s">
        <v>1080</v>
      </c>
      <c r="F555" s="58" t="s">
        <v>1135</v>
      </c>
      <c r="G555" s="56" t="s">
        <v>1347</v>
      </c>
      <c r="H555" s="58" t="s">
        <v>2144</v>
      </c>
      <c r="I555" s="56" t="s">
        <v>2145</v>
      </c>
      <c r="J555" s="56" t="s">
        <v>1100</v>
      </c>
      <c r="K555" s="73">
        <v>300000</v>
      </c>
      <c r="L555" s="62">
        <f t="shared" ref="L555:L563" si="21">K555*W555</f>
        <v>300000</v>
      </c>
      <c r="M555" s="58"/>
      <c r="N555" s="58"/>
      <c r="O555" s="58"/>
      <c r="P555" s="58"/>
      <c r="Q555" s="58"/>
      <c r="R555" s="58"/>
      <c r="S555" s="58"/>
      <c r="T555" s="58"/>
      <c r="U555" s="56" t="s">
        <v>1348</v>
      </c>
      <c r="V555" s="56"/>
      <c r="W555" s="63">
        <v>1</v>
      </c>
      <c r="X555" s="67"/>
      <c r="Y555" s="56" t="s">
        <v>2257</v>
      </c>
    </row>
    <row r="556" spans="1:25" ht="12" customHeight="1" x14ac:dyDescent="0.3">
      <c r="A556" s="59">
        <v>560</v>
      </c>
      <c r="B556" s="82">
        <v>6011</v>
      </c>
      <c r="C556" s="58" t="s">
        <v>1816</v>
      </c>
      <c r="D556" s="56" t="s">
        <v>1735</v>
      </c>
      <c r="E556" s="58" t="s">
        <v>1080</v>
      </c>
      <c r="F556" s="58" t="s">
        <v>1135</v>
      </c>
      <c r="G556" s="56" t="s">
        <v>1349</v>
      </c>
      <c r="H556" s="58" t="s">
        <v>2144</v>
      </c>
      <c r="I556" s="56" t="s">
        <v>2145</v>
      </c>
      <c r="J556" s="56" t="s">
        <v>1100</v>
      </c>
      <c r="K556" s="73">
        <v>300000</v>
      </c>
      <c r="L556" s="62">
        <f t="shared" si="21"/>
        <v>300000</v>
      </c>
      <c r="M556" s="58"/>
      <c r="N556" s="58"/>
      <c r="O556" s="58"/>
      <c r="P556" s="58"/>
      <c r="Q556" s="58"/>
      <c r="R556" s="58"/>
      <c r="S556" s="58"/>
      <c r="T556" s="58"/>
      <c r="U556" s="56" t="s">
        <v>1350</v>
      </c>
      <c r="V556" s="56"/>
      <c r="W556" s="63">
        <v>1</v>
      </c>
      <c r="X556" s="67"/>
      <c r="Y556" s="56" t="s">
        <v>2257</v>
      </c>
    </row>
    <row r="557" spans="1:25" ht="12" customHeight="1" x14ac:dyDescent="0.3">
      <c r="A557" s="59">
        <v>561</v>
      </c>
      <c r="B557" s="82">
        <v>6012</v>
      </c>
      <c r="C557" s="58" t="s">
        <v>1816</v>
      </c>
      <c r="D557" s="56" t="s">
        <v>1735</v>
      </c>
      <c r="E557" s="58" t="s">
        <v>1080</v>
      </c>
      <c r="F557" s="58" t="s">
        <v>1254</v>
      </c>
      <c r="G557" s="56" t="s">
        <v>1255</v>
      </c>
      <c r="H557" s="58" t="s">
        <v>2144</v>
      </c>
      <c r="I557" s="56" t="s">
        <v>2145</v>
      </c>
      <c r="J557" s="56" t="s">
        <v>1100</v>
      </c>
      <c r="K557" s="73">
        <v>300000</v>
      </c>
      <c r="L557" s="62">
        <f t="shared" si="21"/>
        <v>300000</v>
      </c>
      <c r="M557" s="58"/>
      <c r="N557" s="58"/>
      <c r="O557" s="58"/>
      <c r="P557" s="58"/>
      <c r="Q557" s="58"/>
      <c r="R557" s="58"/>
      <c r="S557" s="58"/>
      <c r="T557" s="58"/>
      <c r="U557" s="56" t="s">
        <v>1256</v>
      </c>
      <c r="V557" s="56"/>
      <c r="W557" s="63">
        <v>1</v>
      </c>
      <c r="X557" s="67"/>
      <c r="Y557" s="56" t="s">
        <v>2257</v>
      </c>
    </row>
    <row r="558" spans="1:25" ht="12" customHeight="1" x14ac:dyDescent="0.3">
      <c r="A558" s="59">
        <v>562</v>
      </c>
      <c r="B558" s="82">
        <v>6013</v>
      </c>
      <c r="C558" s="56" t="s">
        <v>1582</v>
      </c>
      <c r="D558" s="56" t="s">
        <v>653</v>
      </c>
      <c r="E558" s="56" t="s">
        <v>654</v>
      </c>
      <c r="F558" s="56" t="s">
        <v>665</v>
      </c>
      <c r="G558" s="56" t="s">
        <v>666</v>
      </c>
      <c r="H558" s="56" t="s">
        <v>657</v>
      </c>
      <c r="I558" s="56" t="s">
        <v>2218</v>
      </c>
      <c r="J558" s="56" t="s">
        <v>658</v>
      </c>
      <c r="K558" s="83">
        <f>1.22*1000000</f>
        <v>1220000</v>
      </c>
      <c r="L558" s="62">
        <f t="shared" si="21"/>
        <v>1220000</v>
      </c>
      <c r="M558" s="56"/>
      <c r="N558" s="56"/>
      <c r="O558" s="56"/>
      <c r="P558" s="56"/>
      <c r="Q558" s="56"/>
      <c r="R558" s="56"/>
      <c r="S558" s="56"/>
      <c r="T558" s="56"/>
      <c r="U558" s="56"/>
      <c r="V558" s="56"/>
      <c r="W558" s="63">
        <v>1</v>
      </c>
      <c r="X558" s="67" t="s">
        <v>1798</v>
      </c>
      <c r="Y558" s="56" t="s">
        <v>2257</v>
      </c>
    </row>
    <row r="559" spans="1:25" ht="12" customHeight="1" x14ac:dyDescent="0.3">
      <c r="A559" s="59">
        <v>563</v>
      </c>
      <c r="B559" s="82">
        <v>6049</v>
      </c>
      <c r="C559" s="56" t="s">
        <v>2213</v>
      </c>
      <c r="D559" s="56" t="s">
        <v>706</v>
      </c>
      <c r="E559" s="56" t="s">
        <v>821</v>
      </c>
      <c r="F559" s="56" t="s">
        <v>822</v>
      </c>
      <c r="G559" s="56" t="s">
        <v>823</v>
      </c>
      <c r="H559" s="56" t="s">
        <v>1840</v>
      </c>
      <c r="I559" s="56" t="s">
        <v>2251</v>
      </c>
      <c r="J559" s="56" t="s">
        <v>625</v>
      </c>
      <c r="K559" s="83">
        <v>200000</v>
      </c>
      <c r="L559" s="62">
        <f t="shared" si="21"/>
        <v>0</v>
      </c>
      <c r="M559" s="56"/>
      <c r="N559" s="56"/>
      <c r="O559" s="56"/>
      <c r="P559" s="56"/>
      <c r="Q559" s="56"/>
      <c r="R559" s="56"/>
      <c r="S559" s="56"/>
      <c r="T559" s="56"/>
      <c r="U559" s="86" t="s">
        <v>816</v>
      </c>
      <c r="V559" s="56"/>
      <c r="W559" s="63">
        <v>0</v>
      </c>
      <c r="X559" s="67" t="s">
        <v>1798</v>
      </c>
      <c r="Y559" s="56" t="s">
        <v>2257</v>
      </c>
    </row>
    <row r="560" spans="1:25" ht="12" customHeight="1" x14ac:dyDescent="0.3">
      <c r="A560" s="59">
        <v>564</v>
      </c>
      <c r="B560" s="82">
        <v>6014</v>
      </c>
      <c r="C560" s="56" t="s">
        <v>1582</v>
      </c>
      <c r="D560" s="56" t="s">
        <v>638</v>
      </c>
      <c r="E560" s="56" t="s">
        <v>1479</v>
      </c>
      <c r="F560" s="56" t="s">
        <v>649</v>
      </c>
      <c r="G560" s="56" t="s">
        <v>650</v>
      </c>
      <c r="H560" s="56" t="s">
        <v>641</v>
      </c>
      <c r="I560" s="56" t="s">
        <v>2218</v>
      </c>
      <c r="J560" s="56" t="s">
        <v>642</v>
      </c>
      <c r="K560" s="83">
        <f>990000*1.22</f>
        <v>1207800</v>
      </c>
      <c r="L560" s="62">
        <f t="shared" si="21"/>
        <v>1207800</v>
      </c>
      <c r="M560" s="56"/>
      <c r="N560" s="56"/>
      <c r="O560" s="56"/>
      <c r="P560" s="56"/>
      <c r="Q560" s="56"/>
      <c r="R560" s="56"/>
      <c r="S560" s="56"/>
      <c r="T560" s="56"/>
      <c r="U560" s="86" t="s">
        <v>643</v>
      </c>
      <c r="V560" s="56"/>
      <c r="W560" s="63">
        <v>1</v>
      </c>
      <c r="X560" s="67" t="s">
        <v>1603</v>
      </c>
      <c r="Y560" s="56" t="s">
        <v>728</v>
      </c>
    </row>
    <row r="561" spans="1:25" ht="12" customHeight="1" x14ac:dyDescent="0.3">
      <c r="A561" s="59">
        <v>565</v>
      </c>
      <c r="B561" s="82">
        <v>6051</v>
      </c>
      <c r="C561" s="56" t="s">
        <v>2213</v>
      </c>
      <c r="D561" s="56" t="s">
        <v>2249</v>
      </c>
      <c r="E561" s="56" t="s">
        <v>2092</v>
      </c>
      <c r="F561" s="56" t="s">
        <v>825</v>
      </c>
      <c r="G561" s="56" t="s">
        <v>826</v>
      </c>
      <c r="H561" s="56" t="s">
        <v>1820</v>
      </c>
      <c r="I561" s="56" t="s">
        <v>2251</v>
      </c>
      <c r="J561" s="56" t="s">
        <v>625</v>
      </c>
      <c r="K561" s="83">
        <v>2000000</v>
      </c>
      <c r="L561" s="62">
        <f t="shared" si="21"/>
        <v>0</v>
      </c>
      <c r="M561" s="56"/>
      <c r="N561" s="56"/>
      <c r="O561" s="56"/>
      <c r="P561" s="56"/>
      <c r="Q561" s="56"/>
      <c r="R561" s="56"/>
      <c r="S561" s="56"/>
      <c r="T561" s="56"/>
      <c r="U561" s="98" t="s">
        <v>2164</v>
      </c>
      <c r="V561" s="56"/>
      <c r="W561" s="63">
        <v>0</v>
      </c>
      <c r="X561" s="67" t="s">
        <v>1856</v>
      </c>
      <c r="Y561" s="56" t="s">
        <v>728</v>
      </c>
    </row>
    <row r="562" spans="1:25" ht="12" customHeight="1" x14ac:dyDescent="0.3">
      <c r="A562" s="59">
        <v>566</v>
      </c>
      <c r="B562" s="82">
        <v>6052</v>
      </c>
      <c r="C562" s="56" t="s">
        <v>2213</v>
      </c>
      <c r="D562" s="56" t="s">
        <v>2249</v>
      </c>
      <c r="E562" s="56" t="s">
        <v>2092</v>
      </c>
      <c r="F562" s="56" t="s">
        <v>827</v>
      </c>
      <c r="G562" s="56" t="s">
        <v>828</v>
      </c>
      <c r="H562" s="56" t="s">
        <v>829</v>
      </c>
      <c r="I562" s="56" t="s">
        <v>2251</v>
      </c>
      <c r="J562" s="56" t="s">
        <v>625</v>
      </c>
      <c r="K562" s="83">
        <v>220000</v>
      </c>
      <c r="L562" s="62">
        <f t="shared" si="21"/>
        <v>0</v>
      </c>
      <c r="M562" s="56"/>
      <c r="N562" s="56"/>
      <c r="O562" s="56"/>
      <c r="P562" s="56"/>
      <c r="Q562" s="56"/>
      <c r="R562" s="56"/>
      <c r="S562" s="56"/>
      <c r="T562" s="56"/>
      <c r="U562" s="86" t="s">
        <v>261</v>
      </c>
      <c r="V562" s="56"/>
      <c r="W562" s="63">
        <v>0</v>
      </c>
      <c r="X562" s="67" t="s">
        <v>608</v>
      </c>
      <c r="Y562" s="56" t="s">
        <v>728</v>
      </c>
    </row>
    <row r="563" spans="1:25" ht="12" customHeight="1" x14ac:dyDescent="0.3">
      <c r="A563" s="59">
        <v>567</v>
      </c>
      <c r="B563" s="82">
        <v>6015</v>
      </c>
      <c r="C563" s="56" t="s">
        <v>1565</v>
      </c>
      <c r="D563" s="56"/>
      <c r="E563" s="56" t="s">
        <v>202</v>
      </c>
      <c r="F563" s="56" t="s">
        <v>1282</v>
      </c>
      <c r="G563" s="56" t="s">
        <v>205</v>
      </c>
      <c r="H563" s="56" t="s">
        <v>1835</v>
      </c>
      <c r="I563" s="56" t="s">
        <v>911</v>
      </c>
      <c r="J563" s="56"/>
      <c r="K563" s="83">
        <f>1.22*1.05*919965.78</f>
        <v>1178476.1641799998</v>
      </c>
      <c r="L563" s="62">
        <f t="shared" si="21"/>
        <v>1178476.1641799998</v>
      </c>
      <c r="M563" s="56"/>
      <c r="N563" s="56"/>
      <c r="O563" s="56"/>
      <c r="P563" s="56"/>
      <c r="Q563" s="56"/>
      <c r="R563" s="56"/>
      <c r="S563" s="56"/>
      <c r="T563" s="56"/>
      <c r="U563" s="56"/>
      <c r="V563" s="56"/>
      <c r="W563" s="63">
        <v>1</v>
      </c>
      <c r="X563" s="67"/>
      <c r="Y563" s="56" t="s">
        <v>744</v>
      </c>
    </row>
    <row r="564" spans="1:25" ht="12" customHeight="1" x14ac:dyDescent="0.3">
      <c r="A564" s="59">
        <v>568</v>
      </c>
      <c r="B564" s="82">
        <v>6016</v>
      </c>
      <c r="C564" s="58" t="s">
        <v>1816</v>
      </c>
      <c r="D564" s="56" t="s">
        <v>1735</v>
      </c>
      <c r="E564" s="58" t="s">
        <v>934</v>
      </c>
      <c r="F564" s="58" t="s">
        <v>935</v>
      </c>
      <c r="G564" s="76" t="s">
        <v>936</v>
      </c>
      <c r="H564" s="58" t="s">
        <v>2144</v>
      </c>
      <c r="I564" s="58" t="s">
        <v>930</v>
      </c>
      <c r="J564" s="56" t="s">
        <v>931</v>
      </c>
      <c r="K564" s="73">
        <v>1128205</v>
      </c>
      <c r="L564" s="73">
        <v>1128205</v>
      </c>
      <c r="M564" s="58"/>
      <c r="N564" s="58"/>
      <c r="O564" s="58"/>
      <c r="P564" s="58"/>
      <c r="Q564" s="58"/>
      <c r="R564" s="58"/>
      <c r="S564" s="58"/>
      <c r="T564" s="58"/>
      <c r="U564" s="56" t="s">
        <v>937</v>
      </c>
      <c r="V564" s="56"/>
      <c r="W564" s="63">
        <v>1</v>
      </c>
      <c r="X564" s="67"/>
      <c r="Y564" s="56" t="s">
        <v>744</v>
      </c>
    </row>
    <row r="565" spans="1:25" ht="12" customHeight="1" x14ac:dyDescent="0.3">
      <c r="A565" s="59">
        <v>569</v>
      </c>
      <c r="B565" s="82">
        <v>6055</v>
      </c>
      <c r="C565" s="56" t="s">
        <v>2213</v>
      </c>
      <c r="D565" s="56" t="s">
        <v>830</v>
      </c>
      <c r="E565" s="56" t="s">
        <v>831</v>
      </c>
      <c r="F565" s="56" t="s">
        <v>832</v>
      </c>
      <c r="G565" s="56" t="s">
        <v>940</v>
      </c>
      <c r="H565" s="56" t="s">
        <v>1820</v>
      </c>
      <c r="I565" s="56" t="s">
        <v>2251</v>
      </c>
      <c r="J565" s="56" t="s">
        <v>625</v>
      </c>
      <c r="K565" s="83">
        <v>2000000</v>
      </c>
      <c r="L565" s="62">
        <f>K565*W565</f>
        <v>0</v>
      </c>
      <c r="M565" s="56"/>
      <c r="N565" s="56"/>
      <c r="O565" s="56"/>
      <c r="P565" s="56"/>
      <c r="Q565" s="56"/>
      <c r="R565" s="56"/>
      <c r="S565" s="56"/>
      <c r="T565" s="56"/>
      <c r="U565" s="98" t="s">
        <v>834</v>
      </c>
      <c r="V565" s="56"/>
      <c r="W565" s="63">
        <v>0</v>
      </c>
      <c r="X565" s="67" t="s">
        <v>1856</v>
      </c>
      <c r="Y565" s="56" t="s">
        <v>744</v>
      </c>
    </row>
    <row r="566" spans="1:25" ht="12" customHeight="1" x14ac:dyDescent="0.3">
      <c r="A566" s="59">
        <v>570</v>
      </c>
      <c r="B566" s="82">
        <v>6045</v>
      </c>
      <c r="C566" s="58" t="s">
        <v>1816</v>
      </c>
      <c r="D566" s="56" t="s">
        <v>1735</v>
      </c>
      <c r="E566" s="58" t="s">
        <v>1080</v>
      </c>
      <c r="F566" s="58" t="s">
        <v>1111</v>
      </c>
      <c r="G566" s="56" t="s">
        <v>1125</v>
      </c>
      <c r="H566" s="58" t="s">
        <v>2144</v>
      </c>
      <c r="I566" s="58" t="s">
        <v>1266</v>
      </c>
      <c r="J566" s="56" t="s">
        <v>1100</v>
      </c>
      <c r="K566" s="73">
        <v>570000</v>
      </c>
      <c r="L566" s="62">
        <f>K566*W566</f>
        <v>570000</v>
      </c>
      <c r="M566" s="58"/>
      <c r="N566" s="58"/>
      <c r="O566" s="58"/>
      <c r="P566" s="58"/>
      <c r="Q566" s="58"/>
      <c r="R566" s="58"/>
      <c r="S566" s="58"/>
      <c r="T566" s="58"/>
      <c r="U566" s="56" t="s">
        <v>835</v>
      </c>
      <c r="V566" s="56"/>
      <c r="W566" s="63">
        <v>1</v>
      </c>
      <c r="X566" s="67"/>
      <c r="Y566" s="56" t="s">
        <v>744</v>
      </c>
    </row>
    <row r="567" spans="1:25" ht="12" customHeight="1" x14ac:dyDescent="0.3">
      <c r="A567" s="59">
        <v>571</v>
      </c>
      <c r="B567" s="82">
        <v>6046</v>
      </c>
      <c r="C567" s="56" t="s">
        <v>2063</v>
      </c>
      <c r="D567" s="56" t="s">
        <v>1830</v>
      </c>
      <c r="E567" s="56" t="s">
        <v>1049</v>
      </c>
      <c r="F567" s="56"/>
      <c r="G567" s="56" t="s">
        <v>1050</v>
      </c>
      <c r="H567" s="56" t="s">
        <v>1830</v>
      </c>
      <c r="I567" s="56" t="s">
        <v>1051</v>
      </c>
      <c r="J567" s="56" t="s">
        <v>2004</v>
      </c>
      <c r="K567" s="83">
        <v>600000</v>
      </c>
      <c r="L567" s="62">
        <v>600000</v>
      </c>
      <c r="M567" s="56"/>
      <c r="N567" s="56"/>
      <c r="O567" s="56"/>
      <c r="P567" s="56"/>
      <c r="Q567" s="56"/>
      <c r="R567" s="56"/>
      <c r="S567" s="56"/>
      <c r="T567" s="56"/>
      <c r="U567" s="56"/>
      <c r="V567" s="56"/>
      <c r="W567" s="63">
        <v>1</v>
      </c>
      <c r="X567" s="67"/>
      <c r="Y567" s="56" t="s">
        <v>744</v>
      </c>
    </row>
    <row r="568" spans="1:25" ht="12" customHeight="1" x14ac:dyDescent="0.3">
      <c r="A568" s="59">
        <v>572</v>
      </c>
      <c r="B568" s="82">
        <v>6047</v>
      </c>
      <c r="C568" s="56" t="s">
        <v>2063</v>
      </c>
      <c r="D568" s="56" t="s">
        <v>2144</v>
      </c>
      <c r="E568" s="56" t="s">
        <v>2092</v>
      </c>
      <c r="F568" s="56"/>
      <c r="G568" s="56" t="s">
        <v>1380</v>
      </c>
      <c r="H568" s="56" t="s">
        <v>1840</v>
      </c>
      <c r="I568" s="56" t="s">
        <v>1062</v>
      </c>
      <c r="J568" s="56" t="s">
        <v>1063</v>
      </c>
      <c r="K568" s="83">
        <v>600000</v>
      </c>
      <c r="L568" s="62">
        <f>K568*W568</f>
        <v>600000</v>
      </c>
      <c r="M568" s="56"/>
      <c r="N568" s="56"/>
      <c r="O568" s="56"/>
      <c r="P568" s="56"/>
      <c r="Q568" s="56"/>
      <c r="R568" s="56"/>
      <c r="S568" s="56"/>
      <c r="T568" s="56"/>
      <c r="U568" s="56"/>
      <c r="V568" s="56"/>
      <c r="W568" s="63">
        <v>1</v>
      </c>
      <c r="X568" s="67"/>
      <c r="Y568" s="56" t="s">
        <v>744</v>
      </c>
    </row>
    <row r="569" spans="1:25" ht="12" customHeight="1" x14ac:dyDescent="0.3">
      <c r="A569" s="59">
        <v>573</v>
      </c>
      <c r="B569" s="82">
        <v>6048</v>
      </c>
      <c r="C569" s="56" t="s">
        <v>2213</v>
      </c>
      <c r="D569" s="56" t="s">
        <v>830</v>
      </c>
      <c r="E569" s="56" t="s">
        <v>831</v>
      </c>
      <c r="F569" s="56" t="s">
        <v>832</v>
      </c>
      <c r="G569" s="56" t="s">
        <v>672</v>
      </c>
      <c r="H569" s="56" t="s">
        <v>1830</v>
      </c>
      <c r="I569" s="56" t="s">
        <v>2251</v>
      </c>
      <c r="J569" s="56" t="s">
        <v>625</v>
      </c>
      <c r="K569" s="83">
        <v>600000</v>
      </c>
      <c r="L569" s="62">
        <f>K569*W569</f>
        <v>600000</v>
      </c>
      <c r="M569" s="56"/>
      <c r="N569" s="56"/>
      <c r="O569" s="56"/>
      <c r="P569" s="56"/>
      <c r="Q569" s="56"/>
      <c r="R569" s="56"/>
      <c r="S569" s="56"/>
      <c r="T569" s="56"/>
      <c r="U569" s="86" t="s">
        <v>834</v>
      </c>
      <c r="V569" s="56"/>
      <c r="W569" s="63">
        <v>1</v>
      </c>
      <c r="X569" s="67"/>
      <c r="Y569" s="56" t="s">
        <v>744</v>
      </c>
    </row>
    <row r="570" spans="1:25" ht="12" customHeight="1" x14ac:dyDescent="0.3">
      <c r="A570" s="59">
        <v>574</v>
      </c>
      <c r="B570" s="82">
        <v>6050</v>
      </c>
      <c r="C570" s="56" t="s">
        <v>1565</v>
      </c>
      <c r="D570" s="56" t="s">
        <v>208</v>
      </c>
      <c r="E570" s="56" t="s">
        <v>213</v>
      </c>
      <c r="F570" s="56" t="s">
        <v>210</v>
      </c>
      <c r="G570" s="56" t="s">
        <v>221</v>
      </c>
      <c r="H570" s="56" t="s">
        <v>208</v>
      </c>
      <c r="I570" s="56" t="s">
        <v>212</v>
      </c>
      <c r="J570" s="56"/>
      <c r="K570" s="62">
        <v>600000</v>
      </c>
      <c r="L570" s="62">
        <v>600000</v>
      </c>
      <c r="M570" s="56"/>
      <c r="N570" s="56"/>
      <c r="O570" s="56"/>
      <c r="P570" s="56"/>
      <c r="Q570" s="56"/>
      <c r="R570" s="56"/>
      <c r="S570" s="56"/>
      <c r="T570" s="56"/>
      <c r="U570" s="56"/>
      <c r="V570" s="56"/>
      <c r="W570" s="63">
        <v>1</v>
      </c>
      <c r="X570" s="67"/>
      <c r="Y570" s="56" t="s">
        <v>744</v>
      </c>
    </row>
    <row r="571" spans="1:25" ht="12" customHeight="1" x14ac:dyDescent="0.3">
      <c r="A571" s="59">
        <v>575</v>
      </c>
      <c r="B571" s="82">
        <v>6053</v>
      </c>
      <c r="C571" s="56" t="s">
        <v>1565</v>
      </c>
      <c r="E571" s="56" t="s">
        <v>47</v>
      </c>
      <c r="F571" s="56" t="s">
        <v>47</v>
      </c>
      <c r="G571" s="56" t="s">
        <v>247</v>
      </c>
      <c r="H571" s="56" t="s">
        <v>47</v>
      </c>
      <c r="I571" s="56" t="s">
        <v>35</v>
      </c>
      <c r="K571" s="62">
        <v>600000</v>
      </c>
      <c r="L571" s="62">
        <f t="shared" ref="L571:L602" si="22">K571*W571</f>
        <v>600000</v>
      </c>
      <c r="W571" s="63">
        <v>1</v>
      </c>
      <c r="X571" s="67"/>
      <c r="Y571" s="56" t="s">
        <v>744</v>
      </c>
    </row>
    <row r="572" spans="1:25" ht="12" customHeight="1" x14ac:dyDescent="0.3">
      <c r="A572" s="59">
        <v>576</v>
      </c>
      <c r="B572" s="82">
        <v>6054</v>
      </c>
      <c r="C572" s="58" t="s">
        <v>1816</v>
      </c>
      <c r="D572" s="56" t="s">
        <v>1735</v>
      </c>
      <c r="E572" s="58" t="s">
        <v>1080</v>
      </c>
      <c r="F572" s="58" t="s">
        <v>1135</v>
      </c>
      <c r="G572" s="56" t="s">
        <v>1311</v>
      </c>
      <c r="H572" s="58" t="s">
        <v>2144</v>
      </c>
      <c r="I572" s="58" t="s">
        <v>1069</v>
      </c>
      <c r="J572" s="56" t="s">
        <v>1100</v>
      </c>
      <c r="K572" s="73">
        <v>610000</v>
      </c>
      <c r="L572" s="62">
        <f t="shared" si="22"/>
        <v>610000</v>
      </c>
      <c r="M572" s="58"/>
      <c r="N572" s="58"/>
      <c r="O572" s="58"/>
      <c r="P572" s="58"/>
      <c r="Q572" s="58"/>
      <c r="R572" s="58"/>
      <c r="S572" s="58"/>
      <c r="T572" s="58"/>
      <c r="U572" s="56" t="s">
        <v>1101</v>
      </c>
      <c r="V572" s="56"/>
      <c r="W572" s="63">
        <v>1</v>
      </c>
      <c r="X572" s="67" t="s">
        <v>608</v>
      </c>
      <c r="Y572" s="56" t="s">
        <v>744</v>
      </c>
    </row>
    <row r="573" spans="1:25" ht="12" customHeight="1" x14ac:dyDescent="0.3">
      <c r="A573" s="59">
        <v>577</v>
      </c>
      <c r="B573" s="82">
        <v>6063</v>
      </c>
      <c r="C573" s="56" t="s">
        <v>2213</v>
      </c>
      <c r="D573" s="56"/>
      <c r="E573" s="56" t="s">
        <v>599</v>
      </c>
      <c r="F573" s="56" t="s">
        <v>677</v>
      </c>
      <c r="G573" s="56" t="s">
        <v>678</v>
      </c>
      <c r="H573" s="56" t="s">
        <v>1820</v>
      </c>
      <c r="I573" s="56" t="s">
        <v>2145</v>
      </c>
      <c r="J573" s="56" t="s">
        <v>679</v>
      </c>
      <c r="K573" s="83">
        <v>25000</v>
      </c>
      <c r="L573" s="62">
        <f t="shared" si="22"/>
        <v>0</v>
      </c>
      <c r="M573" s="56"/>
      <c r="N573" s="56"/>
      <c r="O573" s="56"/>
      <c r="P573" s="56"/>
      <c r="Q573" s="56"/>
      <c r="R573" s="56"/>
      <c r="S573" s="56"/>
      <c r="T573" s="56"/>
      <c r="U573" s="56" t="s">
        <v>680</v>
      </c>
      <c r="V573" s="56"/>
      <c r="W573" s="63">
        <v>0</v>
      </c>
      <c r="X573" s="67" t="s">
        <v>2234</v>
      </c>
      <c r="Y573" s="56"/>
    </row>
    <row r="574" spans="1:25" ht="12" customHeight="1" x14ac:dyDescent="0.3">
      <c r="A574" s="59">
        <v>578</v>
      </c>
      <c r="B574" s="82">
        <v>6064</v>
      </c>
      <c r="C574" s="56" t="s">
        <v>2213</v>
      </c>
      <c r="D574" s="56"/>
      <c r="E574" s="56" t="s">
        <v>1849</v>
      </c>
      <c r="F574" s="56" t="s">
        <v>681</v>
      </c>
      <c r="G574" s="56" t="s">
        <v>682</v>
      </c>
      <c r="H574" s="56" t="s">
        <v>1820</v>
      </c>
      <c r="I574" s="56" t="s">
        <v>2145</v>
      </c>
      <c r="J574" s="56" t="s">
        <v>679</v>
      </c>
      <c r="K574" s="83">
        <v>45000</v>
      </c>
      <c r="L574" s="62">
        <f t="shared" si="22"/>
        <v>0</v>
      </c>
      <c r="M574" s="56"/>
      <c r="N574" s="56"/>
      <c r="O574" s="56"/>
      <c r="P574" s="56"/>
      <c r="Q574" s="56"/>
      <c r="R574" s="56"/>
      <c r="S574" s="56"/>
      <c r="T574" s="56"/>
      <c r="U574" s="84"/>
      <c r="V574" s="56"/>
      <c r="W574" s="63">
        <v>0</v>
      </c>
      <c r="X574" s="67" t="s">
        <v>2234</v>
      </c>
      <c r="Y574" s="56"/>
    </row>
    <row r="575" spans="1:25" ht="12" customHeight="1" x14ac:dyDescent="0.3">
      <c r="A575" s="59">
        <v>579</v>
      </c>
      <c r="B575" s="82">
        <v>6065</v>
      </c>
      <c r="C575" s="56" t="s">
        <v>2213</v>
      </c>
      <c r="D575" s="56"/>
      <c r="E575" s="56" t="s">
        <v>748</v>
      </c>
      <c r="F575" s="56" t="s">
        <v>683</v>
      </c>
      <c r="G575" s="56" t="s">
        <v>965</v>
      </c>
      <c r="H575" s="56" t="s">
        <v>1830</v>
      </c>
      <c r="I575" s="56" t="s">
        <v>2145</v>
      </c>
      <c r="J575" s="56" t="s">
        <v>679</v>
      </c>
      <c r="K575" s="83">
        <v>15000</v>
      </c>
      <c r="L575" s="62">
        <f t="shared" si="22"/>
        <v>0</v>
      </c>
      <c r="M575" s="56"/>
      <c r="N575" s="56"/>
      <c r="O575" s="56"/>
      <c r="P575" s="56"/>
      <c r="Q575" s="56"/>
      <c r="R575" s="56"/>
      <c r="S575" s="56"/>
      <c r="T575" s="56"/>
      <c r="U575" s="56" t="s">
        <v>966</v>
      </c>
      <c r="V575" s="56"/>
      <c r="W575" s="63">
        <v>0</v>
      </c>
      <c r="X575" s="67" t="s">
        <v>2234</v>
      </c>
      <c r="Y575" s="56"/>
    </row>
    <row r="576" spans="1:25" ht="12" customHeight="1" x14ac:dyDescent="0.3">
      <c r="A576" s="59">
        <v>580</v>
      </c>
      <c r="B576" s="82">
        <v>6066</v>
      </c>
      <c r="C576" s="56" t="s">
        <v>2213</v>
      </c>
      <c r="D576" s="56"/>
      <c r="E576" s="56" t="s">
        <v>748</v>
      </c>
      <c r="F576" s="56" t="s">
        <v>967</v>
      </c>
      <c r="G576" s="56" t="s">
        <v>968</v>
      </c>
      <c r="H576" s="56" t="s">
        <v>1830</v>
      </c>
      <c r="I576" s="56" t="s">
        <v>2145</v>
      </c>
      <c r="J576" s="56" t="s">
        <v>679</v>
      </c>
      <c r="K576" s="83">
        <v>60000</v>
      </c>
      <c r="L576" s="62">
        <f t="shared" si="22"/>
        <v>0</v>
      </c>
      <c r="M576" s="56"/>
      <c r="N576" s="56"/>
      <c r="O576" s="56"/>
      <c r="P576" s="56"/>
      <c r="Q576" s="56"/>
      <c r="R576" s="56"/>
      <c r="S576" s="56"/>
      <c r="T576" s="56"/>
      <c r="U576" s="56" t="s">
        <v>969</v>
      </c>
      <c r="V576" s="56"/>
      <c r="W576" s="63">
        <v>0</v>
      </c>
      <c r="X576" s="67" t="s">
        <v>2234</v>
      </c>
      <c r="Y576" s="56"/>
    </row>
    <row r="577" spans="1:25" ht="12" customHeight="1" x14ac:dyDescent="0.3">
      <c r="A577" s="59">
        <v>581</v>
      </c>
      <c r="B577" s="82">
        <v>6067</v>
      </c>
      <c r="C577" s="56" t="s">
        <v>2213</v>
      </c>
      <c r="D577" s="56" t="s">
        <v>778</v>
      </c>
      <c r="E577" s="56" t="s">
        <v>779</v>
      </c>
      <c r="F577" s="56" t="s">
        <v>970</v>
      </c>
      <c r="G577" s="56" t="s">
        <v>970</v>
      </c>
      <c r="H577" s="56" t="s">
        <v>1840</v>
      </c>
      <c r="I577" s="56" t="s">
        <v>2145</v>
      </c>
      <c r="J577" s="56" t="s">
        <v>679</v>
      </c>
      <c r="K577" s="83">
        <v>300000</v>
      </c>
      <c r="L577" s="62">
        <f t="shared" si="22"/>
        <v>0</v>
      </c>
      <c r="M577" s="56"/>
      <c r="N577" s="56"/>
      <c r="O577" s="56"/>
      <c r="P577" s="56"/>
      <c r="Q577" s="56"/>
      <c r="R577" s="56"/>
      <c r="S577" s="56"/>
      <c r="T577" s="56"/>
      <c r="U577" s="56" t="s">
        <v>971</v>
      </c>
      <c r="V577" s="56"/>
      <c r="W577" s="63">
        <v>0</v>
      </c>
      <c r="X577" s="67" t="s">
        <v>2234</v>
      </c>
      <c r="Y577" s="56"/>
    </row>
    <row r="578" spans="1:25" ht="12" customHeight="1" x14ac:dyDescent="0.3">
      <c r="A578" s="59">
        <v>582</v>
      </c>
      <c r="B578" s="82">
        <v>6068</v>
      </c>
      <c r="C578" s="56" t="s">
        <v>2213</v>
      </c>
      <c r="D578" s="56"/>
      <c r="E578" s="56" t="s">
        <v>1865</v>
      </c>
      <c r="F578" s="56" t="s">
        <v>972</v>
      </c>
      <c r="G578" s="56" t="s">
        <v>973</v>
      </c>
      <c r="H578" s="56" t="s">
        <v>1840</v>
      </c>
      <c r="I578" s="56" t="s">
        <v>2145</v>
      </c>
      <c r="J578" s="56" t="s">
        <v>679</v>
      </c>
      <c r="K578" s="83">
        <v>30000</v>
      </c>
      <c r="L578" s="62">
        <f t="shared" si="22"/>
        <v>0</v>
      </c>
      <c r="M578" s="56"/>
      <c r="N578" s="56"/>
      <c r="O578" s="56"/>
      <c r="P578" s="56"/>
      <c r="Q578" s="56"/>
      <c r="R578" s="56"/>
      <c r="S578" s="56"/>
      <c r="T578" s="56"/>
      <c r="U578" s="97" t="s">
        <v>2171</v>
      </c>
      <c r="V578" s="56"/>
      <c r="W578" s="63">
        <v>0</v>
      </c>
      <c r="X578" s="67" t="s">
        <v>2234</v>
      </c>
      <c r="Y578" s="56"/>
    </row>
    <row r="579" spans="1:25" ht="12" customHeight="1" x14ac:dyDescent="0.3">
      <c r="A579" s="59">
        <v>583</v>
      </c>
      <c r="B579" s="82">
        <v>6069</v>
      </c>
      <c r="C579" s="56" t="s">
        <v>2213</v>
      </c>
      <c r="D579" s="56"/>
      <c r="E579" s="56" t="s">
        <v>748</v>
      </c>
      <c r="F579" s="56" t="s">
        <v>577</v>
      </c>
      <c r="G579" s="56" t="s">
        <v>399</v>
      </c>
      <c r="H579" s="56" t="s">
        <v>1830</v>
      </c>
      <c r="I579" s="56" t="s">
        <v>2151</v>
      </c>
      <c r="J579" s="56" t="s">
        <v>400</v>
      </c>
      <c r="K579" s="83">
        <v>100000</v>
      </c>
      <c r="L579" s="62">
        <f t="shared" si="22"/>
        <v>0</v>
      </c>
      <c r="M579" s="56"/>
      <c r="N579" s="56"/>
      <c r="O579" s="56"/>
      <c r="P579" s="56"/>
      <c r="Q579" s="56"/>
      <c r="R579" s="56"/>
      <c r="S579" s="56"/>
      <c r="T579" s="56"/>
      <c r="U579" s="56" t="s">
        <v>401</v>
      </c>
      <c r="V579" s="56"/>
      <c r="W579" s="63">
        <v>0</v>
      </c>
      <c r="X579" s="67" t="s">
        <v>2234</v>
      </c>
      <c r="Y579" s="56"/>
    </row>
    <row r="580" spans="1:25" ht="12" customHeight="1" x14ac:dyDescent="0.3">
      <c r="A580" s="59">
        <v>584</v>
      </c>
      <c r="B580" s="82">
        <v>6070</v>
      </c>
      <c r="C580" s="56" t="s">
        <v>2213</v>
      </c>
      <c r="D580" s="56"/>
      <c r="E580" s="56" t="s">
        <v>402</v>
      </c>
      <c r="F580" s="56"/>
      <c r="G580" s="56" t="s">
        <v>403</v>
      </c>
      <c r="H580" s="56" t="s">
        <v>1830</v>
      </c>
      <c r="I580" s="56" t="s">
        <v>2151</v>
      </c>
      <c r="J580" s="56" t="s">
        <v>400</v>
      </c>
      <c r="K580" s="83">
        <v>100000</v>
      </c>
      <c r="L580" s="62">
        <f t="shared" si="22"/>
        <v>0</v>
      </c>
      <c r="M580" s="56"/>
      <c r="N580" s="56"/>
      <c r="O580" s="56"/>
      <c r="P580" s="56"/>
      <c r="Q580" s="56"/>
      <c r="R580" s="56"/>
      <c r="S580" s="56"/>
      <c r="T580" s="56"/>
      <c r="U580" s="56" t="s">
        <v>404</v>
      </c>
      <c r="V580" s="56"/>
      <c r="W580" s="63">
        <v>0</v>
      </c>
      <c r="X580" s="67" t="s">
        <v>2234</v>
      </c>
      <c r="Y580" s="56"/>
    </row>
    <row r="581" spans="1:25" ht="12" customHeight="1" x14ac:dyDescent="0.3">
      <c r="A581" s="59">
        <v>585</v>
      </c>
      <c r="B581" s="82">
        <v>6071</v>
      </c>
      <c r="C581" s="56" t="s">
        <v>2213</v>
      </c>
      <c r="D581" s="56"/>
      <c r="E581" s="56" t="s">
        <v>2264</v>
      </c>
      <c r="F581" s="56"/>
      <c r="G581" s="56" t="s">
        <v>405</v>
      </c>
      <c r="H581" s="56" t="s">
        <v>1854</v>
      </c>
      <c r="I581" s="56" t="s">
        <v>2151</v>
      </c>
      <c r="J581" s="56" t="s">
        <v>400</v>
      </c>
      <c r="K581" s="83">
        <v>100000</v>
      </c>
      <c r="L581" s="62">
        <f t="shared" si="22"/>
        <v>0</v>
      </c>
      <c r="M581" s="56"/>
      <c r="N581" s="56"/>
      <c r="O581" s="56"/>
      <c r="P581" s="56"/>
      <c r="Q581" s="56"/>
      <c r="R581" s="56"/>
      <c r="S581" s="56"/>
      <c r="T581" s="56"/>
      <c r="U581" s="56" t="s">
        <v>406</v>
      </c>
      <c r="V581" s="56"/>
      <c r="W581" s="63">
        <v>0</v>
      </c>
      <c r="X581" s="67" t="s">
        <v>2234</v>
      </c>
      <c r="Y581" s="56"/>
    </row>
    <row r="582" spans="1:25" ht="12" customHeight="1" x14ac:dyDescent="0.3">
      <c r="A582" s="59">
        <v>586</v>
      </c>
      <c r="B582" s="82">
        <v>6072</v>
      </c>
      <c r="C582" s="56" t="s">
        <v>2213</v>
      </c>
      <c r="D582" s="56"/>
      <c r="E582" s="56" t="s">
        <v>1381</v>
      </c>
      <c r="F582" s="56"/>
      <c r="G582" s="56" t="s">
        <v>407</v>
      </c>
      <c r="H582" s="56" t="s">
        <v>1840</v>
      </c>
      <c r="I582" s="56" t="s">
        <v>899</v>
      </c>
      <c r="J582" s="56" t="s">
        <v>408</v>
      </c>
      <c r="K582" s="83">
        <v>1600000</v>
      </c>
      <c r="L582" s="62">
        <f t="shared" si="22"/>
        <v>0</v>
      </c>
      <c r="M582" s="56"/>
      <c r="N582" s="56"/>
      <c r="O582" s="56"/>
      <c r="P582" s="56"/>
      <c r="Q582" s="56"/>
      <c r="R582" s="56"/>
      <c r="S582" s="56"/>
      <c r="T582" s="56"/>
      <c r="U582" s="56" t="s">
        <v>262</v>
      </c>
      <c r="V582" s="56"/>
      <c r="W582" s="63">
        <v>0</v>
      </c>
      <c r="X582" s="67" t="s">
        <v>2234</v>
      </c>
      <c r="Y582" s="56"/>
    </row>
    <row r="583" spans="1:25" ht="12" customHeight="1" x14ac:dyDescent="0.3">
      <c r="A583" s="59">
        <v>587</v>
      </c>
      <c r="B583" s="82">
        <v>6073</v>
      </c>
      <c r="C583" s="56" t="s">
        <v>2213</v>
      </c>
      <c r="D583" s="56"/>
      <c r="E583" s="56" t="s">
        <v>1823</v>
      </c>
      <c r="F583" s="56"/>
      <c r="G583" s="56" t="s">
        <v>409</v>
      </c>
      <c r="H583" s="56" t="s">
        <v>1840</v>
      </c>
      <c r="I583" s="56" t="s">
        <v>899</v>
      </c>
      <c r="J583" s="56" t="s">
        <v>408</v>
      </c>
      <c r="K583" s="83">
        <v>600000</v>
      </c>
      <c r="L583" s="62">
        <f t="shared" si="22"/>
        <v>0</v>
      </c>
      <c r="M583" s="56"/>
      <c r="N583" s="56"/>
      <c r="O583" s="56"/>
      <c r="P583" s="56"/>
      <c r="Q583" s="56"/>
      <c r="R583" s="56"/>
      <c r="S583" s="56"/>
      <c r="T583" s="56"/>
      <c r="U583" s="56" t="s">
        <v>266</v>
      </c>
      <c r="V583" s="56"/>
      <c r="W583" s="63">
        <v>0</v>
      </c>
      <c r="X583" s="67" t="s">
        <v>2234</v>
      </c>
      <c r="Y583" s="56"/>
    </row>
    <row r="584" spans="1:25" ht="12" customHeight="1" x14ac:dyDescent="0.3">
      <c r="A584" s="59">
        <v>588</v>
      </c>
      <c r="B584" s="82">
        <v>6074</v>
      </c>
      <c r="C584" s="56" t="s">
        <v>2213</v>
      </c>
      <c r="D584" s="56" t="s">
        <v>778</v>
      </c>
      <c r="E584" s="56" t="s">
        <v>779</v>
      </c>
      <c r="F584" s="56"/>
      <c r="G584" s="56" t="s">
        <v>267</v>
      </c>
      <c r="H584" s="56" t="s">
        <v>1840</v>
      </c>
      <c r="I584" s="56" t="s">
        <v>899</v>
      </c>
      <c r="J584" s="56" t="s">
        <v>408</v>
      </c>
      <c r="K584" s="83">
        <v>540000</v>
      </c>
      <c r="L584" s="62">
        <f t="shared" si="22"/>
        <v>0</v>
      </c>
      <c r="M584" s="56"/>
      <c r="N584" s="56"/>
      <c r="O584" s="56"/>
      <c r="P584" s="56"/>
      <c r="Q584" s="56"/>
      <c r="R584" s="56"/>
      <c r="S584" s="56"/>
      <c r="T584" s="56"/>
      <c r="U584" s="56"/>
      <c r="V584" s="56"/>
      <c r="W584" s="63">
        <v>0</v>
      </c>
      <c r="X584" s="67" t="s">
        <v>2234</v>
      </c>
      <c r="Y584" s="56"/>
    </row>
    <row r="585" spans="1:25" ht="12" customHeight="1" x14ac:dyDescent="0.3">
      <c r="A585" s="59">
        <v>589</v>
      </c>
      <c r="B585" s="82">
        <v>6075</v>
      </c>
      <c r="C585" s="56" t="s">
        <v>2213</v>
      </c>
      <c r="D585" s="56"/>
      <c r="E585" s="56" t="s">
        <v>1678</v>
      </c>
      <c r="F585" s="56"/>
      <c r="G585" s="56" t="s">
        <v>268</v>
      </c>
      <c r="H585" s="56" t="s">
        <v>1840</v>
      </c>
      <c r="I585" s="56" t="s">
        <v>899</v>
      </c>
      <c r="J585" s="56" t="s">
        <v>408</v>
      </c>
      <c r="K585" s="83">
        <v>900000</v>
      </c>
      <c r="L585" s="62">
        <f t="shared" si="22"/>
        <v>0</v>
      </c>
      <c r="M585" s="56"/>
      <c r="N585" s="56"/>
      <c r="O585" s="56"/>
      <c r="P585" s="56"/>
      <c r="Q585" s="56"/>
      <c r="R585" s="56"/>
      <c r="S585" s="56"/>
      <c r="T585" s="56"/>
      <c r="U585" s="56"/>
      <c r="V585" s="56"/>
      <c r="W585" s="63">
        <v>0</v>
      </c>
      <c r="X585" s="67" t="s">
        <v>2234</v>
      </c>
      <c r="Y585" s="56"/>
    </row>
    <row r="586" spans="1:25" ht="12" customHeight="1" x14ac:dyDescent="0.3">
      <c r="A586" s="59">
        <v>590</v>
      </c>
      <c r="B586" s="82">
        <v>6076</v>
      </c>
      <c r="C586" s="56" t="s">
        <v>2213</v>
      </c>
      <c r="D586" s="56" t="s">
        <v>778</v>
      </c>
      <c r="E586" s="56" t="s">
        <v>779</v>
      </c>
      <c r="F586" s="56"/>
      <c r="G586" s="56" t="s">
        <v>269</v>
      </c>
      <c r="H586" s="56" t="s">
        <v>1914</v>
      </c>
      <c r="I586" s="56" t="s">
        <v>899</v>
      </c>
      <c r="J586" s="56" t="s">
        <v>408</v>
      </c>
      <c r="K586" s="83">
        <v>900000</v>
      </c>
      <c r="L586" s="62">
        <f t="shared" si="22"/>
        <v>0</v>
      </c>
      <c r="M586" s="56"/>
      <c r="N586" s="56"/>
      <c r="O586" s="56"/>
      <c r="P586" s="56"/>
      <c r="Q586" s="56"/>
      <c r="R586" s="56"/>
      <c r="S586" s="56"/>
      <c r="T586" s="56"/>
      <c r="U586" s="56"/>
      <c r="V586" s="56"/>
      <c r="W586" s="63">
        <v>0</v>
      </c>
      <c r="X586" s="67" t="s">
        <v>2234</v>
      </c>
      <c r="Y586" s="56"/>
    </row>
    <row r="587" spans="1:25" ht="12" customHeight="1" x14ac:dyDescent="0.3">
      <c r="A587" s="59">
        <v>591</v>
      </c>
      <c r="B587" s="82">
        <v>6077</v>
      </c>
      <c r="C587" s="56" t="s">
        <v>2213</v>
      </c>
      <c r="D587" s="56"/>
      <c r="E587" s="56" t="s">
        <v>2264</v>
      </c>
      <c r="F587" s="56"/>
      <c r="G587" s="56" t="s">
        <v>270</v>
      </c>
      <c r="H587" s="56" t="s">
        <v>1820</v>
      </c>
      <c r="I587" s="56" t="s">
        <v>899</v>
      </c>
      <c r="J587" s="56" t="s">
        <v>408</v>
      </c>
      <c r="K587" s="83">
        <v>140000</v>
      </c>
      <c r="L587" s="62">
        <f t="shared" si="22"/>
        <v>0</v>
      </c>
      <c r="M587" s="56"/>
      <c r="N587" s="56"/>
      <c r="O587" s="56"/>
      <c r="P587" s="56"/>
      <c r="Q587" s="56"/>
      <c r="R587" s="56"/>
      <c r="S587" s="56"/>
      <c r="T587" s="56"/>
      <c r="U587" s="56" t="s">
        <v>406</v>
      </c>
      <c r="V587" s="56"/>
      <c r="W587" s="63">
        <v>0</v>
      </c>
      <c r="X587" s="67" t="s">
        <v>2234</v>
      </c>
      <c r="Y587" s="56"/>
    </row>
    <row r="588" spans="1:25" ht="12" customHeight="1" x14ac:dyDescent="0.3">
      <c r="A588" s="59">
        <v>592</v>
      </c>
      <c r="B588" s="82">
        <v>6078</v>
      </c>
      <c r="C588" s="56" t="s">
        <v>2213</v>
      </c>
      <c r="D588" s="56"/>
      <c r="E588" s="56" t="s">
        <v>1823</v>
      </c>
      <c r="F588" s="56" t="s">
        <v>409</v>
      </c>
      <c r="G588" s="56" t="s">
        <v>271</v>
      </c>
      <c r="H588" s="56" t="s">
        <v>1835</v>
      </c>
      <c r="I588" s="56" t="s">
        <v>854</v>
      </c>
      <c r="J588" s="56" t="s">
        <v>272</v>
      </c>
      <c r="K588" s="83">
        <v>800000</v>
      </c>
      <c r="L588" s="62">
        <f t="shared" si="22"/>
        <v>0</v>
      </c>
      <c r="M588" s="56"/>
      <c r="N588" s="56"/>
      <c r="O588" s="56"/>
      <c r="P588" s="56"/>
      <c r="Q588" s="56"/>
      <c r="R588" s="56"/>
      <c r="S588" s="56"/>
      <c r="T588" s="56"/>
      <c r="U588" s="56" t="s">
        <v>263</v>
      </c>
      <c r="V588" s="56"/>
      <c r="W588" s="63">
        <v>0</v>
      </c>
      <c r="X588" s="67" t="s">
        <v>2234</v>
      </c>
      <c r="Y588" s="56"/>
    </row>
    <row r="589" spans="1:25" ht="12" customHeight="1" x14ac:dyDescent="0.3">
      <c r="A589" s="59">
        <v>593</v>
      </c>
      <c r="B589" s="82">
        <v>6079</v>
      </c>
      <c r="C589" s="56" t="s">
        <v>2213</v>
      </c>
      <c r="D589" s="56" t="s">
        <v>778</v>
      </c>
      <c r="E589" s="56" t="s">
        <v>779</v>
      </c>
      <c r="F589" s="56" t="s">
        <v>267</v>
      </c>
      <c r="G589" s="56" t="s">
        <v>273</v>
      </c>
      <c r="H589" s="56" t="s">
        <v>1840</v>
      </c>
      <c r="I589" s="56" t="s">
        <v>854</v>
      </c>
      <c r="J589" s="56" t="s">
        <v>272</v>
      </c>
      <c r="K589" s="83">
        <v>155000</v>
      </c>
      <c r="L589" s="62">
        <f t="shared" si="22"/>
        <v>0</v>
      </c>
      <c r="M589" s="56"/>
      <c r="N589" s="56"/>
      <c r="O589" s="56"/>
      <c r="P589" s="56"/>
      <c r="Q589" s="56"/>
      <c r="R589" s="56"/>
      <c r="S589" s="56"/>
      <c r="T589" s="56"/>
      <c r="U589" s="56" t="s">
        <v>264</v>
      </c>
      <c r="V589" s="56"/>
      <c r="W589" s="63">
        <v>0</v>
      </c>
      <c r="X589" s="67" t="s">
        <v>2234</v>
      </c>
      <c r="Y589" s="56"/>
    </row>
    <row r="590" spans="1:25" ht="12" customHeight="1" x14ac:dyDescent="0.3">
      <c r="A590" s="59">
        <v>594</v>
      </c>
      <c r="B590" s="82">
        <v>6080</v>
      </c>
      <c r="C590" s="56" t="s">
        <v>2213</v>
      </c>
      <c r="D590" s="56"/>
      <c r="E590" s="56" t="s">
        <v>1678</v>
      </c>
      <c r="F590" s="56" t="s">
        <v>274</v>
      </c>
      <c r="G590" s="56" t="s">
        <v>420</v>
      </c>
      <c r="H590" s="56" t="s">
        <v>1840</v>
      </c>
      <c r="I590" s="56" t="s">
        <v>854</v>
      </c>
      <c r="J590" s="56" t="s">
        <v>272</v>
      </c>
      <c r="K590" s="83">
        <v>6500000</v>
      </c>
      <c r="L590" s="62">
        <f t="shared" si="22"/>
        <v>0</v>
      </c>
      <c r="M590" s="56"/>
      <c r="N590" s="56"/>
      <c r="O590" s="56"/>
      <c r="P590" s="56"/>
      <c r="Q590" s="56"/>
      <c r="R590" s="56"/>
      <c r="S590" s="56"/>
      <c r="T590" s="56"/>
      <c r="U590" s="56"/>
      <c r="V590" s="56"/>
      <c r="W590" s="63">
        <v>0</v>
      </c>
      <c r="X590" s="67" t="s">
        <v>2234</v>
      </c>
      <c r="Y590" s="56"/>
    </row>
    <row r="591" spans="1:25" ht="12" customHeight="1" x14ac:dyDescent="0.3">
      <c r="A591" s="59">
        <v>595</v>
      </c>
      <c r="B591" s="82">
        <v>6081</v>
      </c>
      <c r="C591" s="56" t="s">
        <v>2213</v>
      </c>
      <c r="D591" s="56" t="s">
        <v>778</v>
      </c>
      <c r="E591" s="56" t="s">
        <v>1914</v>
      </c>
      <c r="F591" s="56" t="s">
        <v>421</v>
      </c>
      <c r="G591" s="56" t="s">
        <v>422</v>
      </c>
      <c r="H591" s="56" t="s">
        <v>1914</v>
      </c>
      <c r="I591" s="56" t="s">
        <v>854</v>
      </c>
      <c r="J591" s="56" t="s">
        <v>272</v>
      </c>
      <c r="K591" s="83">
        <v>1500000</v>
      </c>
      <c r="L591" s="62">
        <f t="shared" si="22"/>
        <v>0</v>
      </c>
      <c r="M591" s="56"/>
      <c r="N591" s="56"/>
      <c r="O591" s="56"/>
      <c r="P591" s="56"/>
      <c r="Q591" s="56"/>
      <c r="R591" s="56"/>
      <c r="S591" s="56"/>
      <c r="T591" s="56"/>
      <c r="U591" s="56" t="s">
        <v>423</v>
      </c>
      <c r="V591" s="56"/>
      <c r="W591" s="63">
        <v>0</v>
      </c>
      <c r="X591" s="67" t="s">
        <v>2234</v>
      </c>
      <c r="Y591" s="56"/>
    </row>
    <row r="592" spans="1:25" ht="12" customHeight="1" x14ac:dyDescent="0.3">
      <c r="A592" s="59">
        <v>596</v>
      </c>
      <c r="B592" s="82">
        <v>6082</v>
      </c>
      <c r="C592" s="56" t="s">
        <v>2213</v>
      </c>
      <c r="D592" s="56"/>
      <c r="E592" s="56" t="s">
        <v>2264</v>
      </c>
      <c r="F592" s="56" t="s">
        <v>424</v>
      </c>
      <c r="G592" s="56" t="s">
        <v>425</v>
      </c>
      <c r="H592" s="56" t="s">
        <v>1820</v>
      </c>
      <c r="I592" s="56" t="s">
        <v>854</v>
      </c>
      <c r="J592" s="56" t="s">
        <v>272</v>
      </c>
      <c r="K592" s="83">
        <v>300000</v>
      </c>
      <c r="L592" s="62">
        <f t="shared" si="22"/>
        <v>0</v>
      </c>
      <c r="M592" s="56"/>
      <c r="N592" s="56"/>
      <c r="O592" s="56"/>
      <c r="P592" s="56"/>
      <c r="Q592" s="56"/>
      <c r="R592" s="56"/>
      <c r="S592" s="56"/>
      <c r="T592" s="56"/>
      <c r="U592" s="56" t="s">
        <v>426</v>
      </c>
      <c r="V592" s="56"/>
      <c r="W592" s="63">
        <v>0</v>
      </c>
      <c r="X592" s="67" t="s">
        <v>2234</v>
      </c>
      <c r="Y592" s="56"/>
    </row>
    <row r="593" spans="1:25" ht="12" customHeight="1" x14ac:dyDescent="0.3">
      <c r="A593" s="59">
        <v>597</v>
      </c>
      <c r="B593" s="82">
        <v>6083</v>
      </c>
      <c r="C593" s="56" t="s">
        <v>2213</v>
      </c>
      <c r="D593" s="56" t="s">
        <v>778</v>
      </c>
      <c r="E593" s="56" t="s">
        <v>779</v>
      </c>
      <c r="F593" s="56" t="s">
        <v>427</v>
      </c>
      <c r="G593" s="56" t="s">
        <v>428</v>
      </c>
      <c r="H593" s="56" t="s">
        <v>1840</v>
      </c>
      <c r="I593" s="56" t="s">
        <v>1777</v>
      </c>
      <c r="J593" s="56" t="s">
        <v>429</v>
      </c>
      <c r="K593" s="83">
        <v>300000</v>
      </c>
      <c r="L593" s="62">
        <f t="shared" si="22"/>
        <v>0</v>
      </c>
      <c r="M593" s="56"/>
      <c r="N593" s="56"/>
      <c r="O593" s="56"/>
      <c r="P593" s="56"/>
      <c r="Q593" s="56"/>
      <c r="R593" s="56"/>
      <c r="S593" s="56"/>
      <c r="T593" s="56"/>
      <c r="U593" s="56"/>
      <c r="V593" s="56"/>
      <c r="W593" s="63">
        <v>0</v>
      </c>
      <c r="X593" s="67" t="s">
        <v>2234</v>
      </c>
      <c r="Y593" s="56"/>
    </row>
    <row r="594" spans="1:25" ht="12" customHeight="1" x14ac:dyDescent="0.3">
      <c r="A594" s="59">
        <v>598</v>
      </c>
      <c r="B594" s="82">
        <v>6084</v>
      </c>
      <c r="C594" s="56" t="s">
        <v>2213</v>
      </c>
      <c r="D594" s="56" t="s">
        <v>778</v>
      </c>
      <c r="E594" s="56" t="s">
        <v>1914</v>
      </c>
      <c r="F594" s="56" t="s">
        <v>279</v>
      </c>
      <c r="G594" s="56" t="s">
        <v>265</v>
      </c>
      <c r="H594" s="56" t="s">
        <v>1914</v>
      </c>
      <c r="I594" s="56" t="s">
        <v>1777</v>
      </c>
      <c r="J594" s="56" t="s">
        <v>429</v>
      </c>
      <c r="K594" s="83">
        <v>50000</v>
      </c>
      <c r="L594" s="62">
        <f t="shared" si="22"/>
        <v>0</v>
      </c>
      <c r="M594" s="56"/>
      <c r="N594" s="56"/>
      <c r="O594" s="56"/>
      <c r="P594" s="56"/>
      <c r="Q594" s="56"/>
      <c r="R594" s="56"/>
      <c r="S594" s="56"/>
      <c r="T594" s="56"/>
      <c r="U594" s="56"/>
      <c r="V594" s="56"/>
      <c r="W594" s="63">
        <v>0</v>
      </c>
      <c r="X594" s="67" t="s">
        <v>2234</v>
      </c>
      <c r="Y594" s="56"/>
    </row>
    <row r="595" spans="1:25" ht="12" customHeight="1" x14ac:dyDescent="0.3">
      <c r="A595" s="59">
        <v>599</v>
      </c>
      <c r="B595" s="82">
        <v>6085</v>
      </c>
      <c r="C595" s="56" t="s">
        <v>2213</v>
      </c>
      <c r="D595" s="56" t="s">
        <v>778</v>
      </c>
      <c r="E595" s="56" t="s">
        <v>779</v>
      </c>
      <c r="F595" s="56"/>
      <c r="G595" s="56" t="s">
        <v>280</v>
      </c>
      <c r="H595" s="56" t="s">
        <v>1840</v>
      </c>
      <c r="I595" s="56" t="s">
        <v>2177</v>
      </c>
      <c r="J595" s="56" t="s">
        <v>281</v>
      </c>
      <c r="K595" s="83">
        <v>510000</v>
      </c>
      <c r="L595" s="62">
        <f t="shared" si="22"/>
        <v>0</v>
      </c>
      <c r="M595" s="56"/>
      <c r="N595" s="56"/>
      <c r="O595" s="56"/>
      <c r="P595" s="56"/>
      <c r="Q595" s="56"/>
      <c r="R595" s="56"/>
      <c r="S595" s="56"/>
      <c r="T595" s="56"/>
      <c r="U595" s="56"/>
      <c r="V595" s="56"/>
      <c r="W595" s="63">
        <v>0</v>
      </c>
      <c r="X595" s="67" t="s">
        <v>2234</v>
      </c>
      <c r="Y595" s="56"/>
    </row>
    <row r="596" spans="1:25" ht="12" customHeight="1" x14ac:dyDescent="0.3">
      <c r="A596" s="59">
        <v>600</v>
      </c>
      <c r="B596" s="82">
        <v>6086</v>
      </c>
      <c r="C596" s="56" t="s">
        <v>2213</v>
      </c>
      <c r="D596" s="56"/>
      <c r="E596" s="56" t="s">
        <v>748</v>
      </c>
      <c r="F596" s="56" t="s">
        <v>282</v>
      </c>
      <c r="G596" s="56" t="s">
        <v>440</v>
      </c>
      <c r="H596" s="56" t="s">
        <v>1840</v>
      </c>
      <c r="I596" s="56" t="s">
        <v>1795</v>
      </c>
      <c r="J596" s="56" t="s">
        <v>441</v>
      </c>
      <c r="K596" s="83">
        <v>100000</v>
      </c>
      <c r="L596" s="62">
        <f t="shared" si="22"/>
        <v>0</v>
      </c>
      <c r="M596" s="56"/>
      <c r="N596" s="56"/>
      <c r="O596" s="56"/>
      <c r="P596" s="56"/>
      <c r="Q596" s="56"/>
      <c r="R596" s="56"/>
      <c r="S596" s="56"/>
      <c r="T596" s="56"/>
      <c r="U596" s="84" t="s">
        <v>442</v>
      </c>
      <c r="V596" s="56"/>
      <c r="W596" s="63">
        <v>0</v>
      </c>
      <c r="X596" s="67" t="s">
        <v>2234</v>
      </c>
      <c r="Y596" s="56"/>
    </row>
    <row r="597" spans="1:25" ht="12" customHeight="1" x14ac:dyDescent="0.3">
      <c r="A597" s="59">
        <v>601</v>
      </c>
      <c r="B597" s="82">
        <v>6087</v>
      </c>
      <c r="C597" s="56" t="s">
        <v>2213</v>
      </c>
      <c r="D597" s="56"/>
      <c r="E597" s="56" t="s">
        <v>1823</v>
      </c>
      <c r="F597" s="56"/>
      <c r="G597" s="56" t="s">
        <v>56</v>
      </c>
      <c r="H597" s="56" t="s">
        <v>1835</v>
      </c>
      <c r="I597" s="56" t="s">
        <v>1795</v>
      </c>
      <c r="J597" s="56" t="s">
        <v>443</v>
      </c>
      <c r="K597" s="83">
        <v>365000</v>
      </c>
      <c r="L597" s="62">
        <f t="shared" si="22"/>
        <v>0</v>
      </c>
      <c r="M597" s="56"/>
      <c r="N597" s="56"/>
      <c r="O597" s="56"/>
      <c r="P597" s="56"/>
      <c r="Q597" s="56"/>
      <c r="R597" s="56"/>
      <c r="S597" s="56"/>
      <c r="T597" s="56"/>
      <c r="U597" s="56" t="s">
        <v>57</v>
      </c>
      <c r="V597" s="56"/>
      <c r="W597" s="63">
        <v>0</v>
      </c>
      <c r="X597" s="67" t="s">
        <v>2234</v>
      </c>
      <c r="Y597" s="56"/>
    </row>
    <row r="598" spans="1:25" ht="12" customHeight="1" x14ac:dyDescent="0.3">
      <c r="A598" s="59">
        <v>602</v>
      </c>
      <c r="B598" s="82">
        <v>6088</v>
      </c>
      <c r="C598" s="56" t="s">
        <v>2213</v>
      </c>
      <c r="D598" s="56"/>
      <c r="E598" s="56" t="s">
        <v>2264</v>
      </c>
      <c r="F598" s="56"/>
      <c r="G598" s="56" t="s">
        <v>444</v>
      </c>
      <c r="H598" s="56" t="s">
        <v>1840</v>
      </c>
      <c r="I598" s="56" t="s">
        <v>1795</v>
      </c>
      <c r="J598" s="56" t="s">
        <v>441</v>
      </c>
      <c r="K598" s="83">
        <v>100000</v>
      </c>
      <c r="L598" s="62">
        <f t="shared" si="22"/>
        <v>0</v>
      </c>
      <c r="M598" s="56"/>
      <c r="N598" s="56"/>
      <c r="O598" s="56"/>
      <c r="P598" s="56"/>
      <c r="Q598" s="56"/>
      <c r="R598" s="56"/>
      <c r="S598" s="56"/>
      <c r="T598" s="56"/>
      <c r="U598" s="56" t="s">
        <v>58</v>
      </c>
      <c r="V598" s="56"/>
      <c r="W598" s="63">
        <v>0</v>
      </c>
      <c r="X598" s="67" t="s">
        <v>2234</v>
      </c>
      <c r="Y598" s="56"/>
    </row>
    <row r="599" spans="1:25" ht="12" customHeight="1" x14ac:dyDescent="0.3">
      <c r="A599" s="59">
        <v>603</v>
      </c>
      <c r="B599" s="82">
        <v>6089</v>
      </c>
      <c r="C599" s="56" t="s">
        <v>2213</v>
      </c>
      <c r="D599" s="56"/>
      <c r="E599" s="56" t="s">
        <v>748</v>
      </c>
      <c r="F599" s="56" t="s">
        <v>59</v>
      </c>
      <c r="G599" s="56" t="s">
        <v>445</v>
      </c>
      <c r="H599" s="56" t="s">
        <v>1830</v>
      </c>
      <c r="I599" s="56" t="s">
        <v>1407</v>
      </c>
      <c r="J599" s="56" t="s">
        <v>446</v>
      </c>
      <c r="K599" s="83">
        <v>100000</v>
      </c>
      <c r="L599" s="62">
        <f t="shared" si="22"/>
        <v>0</v>
      </c>
      <c r="M599" s="56"/>
      <c r="N599" s="56"/>
      <c r="O599" s="56"/>
      <c r="P599" s="56"/>
      <c r="Q599" s="56"/>
      <c r="R599" s="56"/>
      <c r="S599" s="56"/>
      <c r="T599" s="56"/>
      <c r="U599" s="56"/>
      <c r="V599" s="56"/>
      <c r="W599" s="63">
        <v>0</v>
      </c>
      <c r="X599" s="67" t="s">
        <v>2234</v>
      </c>
      <c r="Y599" s="56"/>
    </row>
    <row r="600" spans="1:25" ht="12" customHeight="1" x14ac:dyDescent="0.3">
      <c r="A600" s="59">
        <v>604</v>
      </c>
      <c r="B600" s="82">
        <v>6090</v>
      </c>
      <c r="C600" s="56" t="s">
        <v>2213</v>
      </c>
      <c r="D600" s="56"/>
      <c r="E600" s="56" t="s">
        <v>1823</v>
      </c>
      <c r="F600" s="84" t="s">
        <v>447</v>
      </c>
      <c r="G600" s="56" t="s">
        <v>275</v>
      </c>
      <c r="H600" s="56" t="s">
        <v>1467</v>
      </c>
      <c r="I600" s="56" t="s">
        <v>1407</v>
      </c>
      <c r="J600" s="56" t="s">
        <v>286</v>
      </c>
      <c r="K600" s="83">
        <v>330864</v>
      </c>
      <c r="L600" s="62">
        <f t="shared" si="22"/>
        <v>0</v>
      </c>
      <c r="M600" s="56"/>
      <c r="N600" s="56"/>
      <c r="O600" s="56"/>
      <c r="P600" s="56"/>
      <c r="Q600" s="56"/>
      <c r="R600" s="56"/>
      <c r="S600" s="56"/>
      <c r="T600" s="56"/>
      <c r="U600" s="56" t="s">
        <v>276</v>
      </c>
      <c r="V600" s="56"/>
      <c r="W600" s="63">
        <v>0</v>
      </c>
      <c r="X600" s="67" t="s">
        <v>2234</v>
      </c>
      <c r="Y600" s="56"/>
    </row>
    <row r="601" spans="1:25" ht="12" customHeight="1" x14ac:dyDescent="0.3">
      <c r="A601" s="59">
        <v>605</v>
      </c>
      <c r="B601" s="82">
        <v>6091</v>
      </c>
      <c r="C601" s="56" t="s">
        <v>2213</v>
      </c>
      <c r="D601" s="56"/>
      <c r="E601" s="56" t="s">
        <v>748</v>
      </c>
      <c r="F601" s="56"/>
      <c r="G601" s="56" t="s">
        <v>287</v>
      </c>
      <c r="H601" s="56" t="s">
        <v>1830</v>
      </c>
      <c r="I601" s="56" t="s">
        <v>1567</v>
      </c>
      <c r="J601" s="56" t="s">
        <v>288</v>
      </c>
      <c r="K601" s="88">
        <v>475000</v>
      </c>
      <c r="L601" s="62">
        <f t="shared" si="22"/>
        <v>0</v>
      </c>
      <c r="M601" s="56"/>
      <c r="N601" s="56"/>
      <c r="O601" s="56"/>
      <c r="P601" s="56"/>
      <c r="Q601" s="56"/>
      <c r="R601" s="56"/>
      <c r="S601" s="56"/>
      <c r="T601" s="56"/>
      <c r="U601" s="56" t="s">
        <v>289</v>
      </c>
      <c r="V601" s="56"/>
      <c r="W601" s="63">
        <v>0</v>
      </c>
      <c r="X601" s="67" t="s">
        <v>2234</v>
      </c>
      <c r="Y601" s="56"/>
    </row>
    <row r="602" spans="1:25" ht="12" customHeight="1" x14ac:dyDescent="0.3">
      <c r="A602" s="59">
        <v>606</v>
      </c>
      <c r="B602" s="82">
        <v>6092</v>
      </c>
      <c r="C602" s="56" t="s">
        <v>2213</v>
      </c>
      <c r="D602" s="56"/>
      <c r="E602" s="56" t="s">
        <v>1899</v>
      </c>
      <c r="F602" s="56"/>
      <c r="G602" s="56" t="s">
        <v>290</v>
      </c>
      <c r="H602" s="56"/>
      <c r="I602" s="56" t="s">
        <v>1567</v>
      </c>
      <c r="J602" s="56" t="s">
        <v>288</v>
      </c>
      <c r="K602" s="88">
        <v>0</v>
      </c>
      <c r="L602" s="62">
        <f t="shared" si="22"/>
        <v>0</v>
      </c>
      <c r="M602" s="56"/>
      <c r="N602" s="56"/>
      <c r="O602" s="56"/>
      <c r="P602" s="56"/>
      <c r="Q602" s="56"/>
      <c r="R602" s="56"/>
      <c r="S602" s="56"/>
      <c r="T602" s="56"/>
      <c r="U602" s="56" t="s">
        <v>291</v>
      </c>
      <c r="V602" s="56"/>
      <c r="W602" s="63">
        <v>0</v>
      </c>
      <c r="X602" s="67" t="s">
        <v>2234</v>
      </c>
      <c r="Y602" s="56"/>
    </row>
    <row r="603" spans="1:25" ht="12" customHeight="1" x14ac:dyDescent="0.3">
      <c r="A603" s="59">
        <v>607</v>
      </c>
      <c r="B603" s="82">
        <v>6093</v>
      </c>
      <c r="C603" s="56" t="s">
        <v>2213</v>
      </c>
      <c r="D603" s="56"/>
      <c r="E603" s="56" t="s">
        <v>754</v>
      </c>
      <c r="F603" s="56"/>
      <c r="G603" s="56" t="s">
        <v>292</v>
      </c>
      <c r="H603" s="56" t="s">
        <v>1840</v>
      </c>
      <c r="I603" s="56" t="s">
        <v>1567</v>
      </c>
      <c r="J603" s="56" t="s">
        <v>288</v>
      </c>
      <c r="K603" s="88">
        <v>0</v>
      </c>
      <c r="L603" s="62">
        <f t="shared" ref="L603:L634" si="23">K603*W603</f>
        <v>0</v>
      </c>
      <c r="M603" s="56"/>
      <c r="N603" s="56"/>
      <c r="O603" s="56"/>
      <c r="P603" s="56"/>
      <c r="Q603" s="56"/>
      <c r="R603" s="56"/>
      <c r="S603" s="56"/>
      <c r="T603" s="56"/>
      <c r="U603" s="56" t="s">
        <v>293</v>
      </c>
      <c r="V603" s="56"/>
      <c r="W603" s="63">
        <v>0</v>
      </c>
      <c r="X603" s="67" t="s">
        <v>2234</v>
      </c>
      <c r="Y603" s="56"/>
    </row>
    <row r="604" spans="1:25" ht="12" customHeight="1" x14ac:dyDescent="0.3">
      <c r="A604" s="59">
        <v>608</v>
      </c>
      <c r="B604" s="82">
        <v>6094</v>
      </c>
      <c r="C604" s="56" t="s">
        <v>2213</v>
      </c>
      <c r="D604" s="56"/>
      <c r="E604" s="56" t="s">
        <v>1823</v>
      </c>
      <c r="F604" s="56"/>
      <c r="G604" s="56" t="s">
        <v>294</v>
      </c>
      <c r="H604" s="56" t="s">
        <v>1840</v>
      </c>
      <c r="I604" s="56" t="s">
        <v>1567</v>
      </c>
      <c r="J604" s="56" t="s">
        <v>288</v>
      </c>
      <c r="K604" s="88">
        <v>0</v>
      </c>
      <c r="L604" s="62">
        <f t="shared" si="23"/>
        <v>0</v>
      </c>
      <c r="M604" s="56"/>
      <c r="N604" s="56"/>
      <c r="O604" s="56"/>
      <c r="P604" s="56"/>
      <c r="Q604" s="56"/>
      <c r="R604" s="56"/>
      <c r="S604" s="56"/>
      <c r="T604" s="56"/>
      <c r="U604" s="56" t="s">
        <v>277</v>
      </c>
      <c r="V604" s="56"/>
      <c r="W604" s="63">
        <v>0</v>
      </c>
      <c r="X604" s="67" t="s">
        <v>2234</v>
      </c>
      <c r="Y604" s="56"/>
    </row>
    <row r="605" spans="1:25" ht="12" customHeight="1" x14ac:dyDescent="0.3">
      <c r="A605" s="59">
        <v>609</v>
      </c>
      <c r="B605" s="82">
        <v>6095</v>
      </c>
      <c r="C605" s="56" t="s">
        <v>2213</v>
      </c>
      <c r="D605" s="56"/>
      <c r="E605" s="56" t="s">
        <v>1865</v>
      </c>
      <c r="F605" s="56"/>
      <c r="G605" s="56" t="s">
        <v>295</v>
      </c>
      <c r="H605" s="56" t="s">
        <v>1865</v>
      </c>
      <c r="I605" s="56" t="s">
        <v>1567</v>
      </c>
      <c r="J605" s="56" t="s">
        <v>288</v>
      </c>
      <c r="K605" s="88">
        <v>0</v>
      </c>
      <c r="L605" s="62">
        <f t="shared" si="23"/>
        <v>0</v>
      </c>
      <c r="M605" s="56"/>
      <c r="N605" s="56"/>
      <c r="O605" s="56"/>
      <c r="P605" s="56"/>
      <c r="Q605" s="56"/>
      <c r="R605" s="56"/>
      <c r="S605" s="56"/>
      <c r="T605" s="56"/>
      <c r="U605" s="84" t="s">
        <v>296</v>
      </c>
      <c r="V605" s="56"/>
      <c r="W605" s="63">
        <v>0</v>
      </c>
      <c r="X605" s="67" t="s">
        <v>2234</v>
      </c>
      <c r="Y605" s="56"/>
    </row>
    <row r="606" spans="1:25" ht="12" customHeight="1" x14ac:dyDescent="0.3">
      <c r="A606" s="59">
        <v>610</v>
      </c>
      <c r="B606" s="82">
        <v>6096</v>
      </c>
      <c r="C606" s="56" t="s">
        <v>2213</v>
      </c>
      <c r="D606" s="56"/>
      <c r="E606" s="56" t="s">
        <v>1849</v>
      </c>
      <c r="F606" s="56"/>
      <c r="G606" s="56" t="s">
        <v>297</v>
      </c>
      <c r="H606" s="56" t="s">
        <v>1820</v>
      </c>
      <c r="I606" s="56" t="s">
        <v>1435</v>
      </c>
      <c r="J606" s="56" t="s">
        <v>298</v>
      </c>
      <c r="K606" s="83">
        <v>0</v>
      </c>
      <c r="L606" s="62">
        <f t="shared" si="23"/>
        <v>0</v>
      </c>
      <c r="M606" s="56"/>
      <c r="N606" s="56"/>
      <c r="O606" s="56"/>
      <c r="P606" s="56"/>
      <c r="Q606" s="56"/>
      <c r="R606" s="56"/>
      <c r="S606" s="56"/>
      <c r="T606" s="56"/>
      <c r="U606" s="56"/>
      <c r="V606" s="56"/>
      <c r="W606" s="63">
        <v>0</v>
      </c>
      <c r="X606" s="67" t="s">
        <v>2234</v>
      </c>
      <c r="Y606" s="56"/>
    </row>
    <row r="607" spans="1:25" ht="12" customHeight="1" x14ac:dyDescent="0.3">
      <c r="A607" s="59">
        <v>611</v>
      </c>
      <c r="B607" s="82">
        <v>6097</v>
      </c>
      <c r="C607" s="56" t="s">
        <v>2213</v>
      </c>
      <c r="D607" s="56"/>
      <c r="E607" s="56" t="s">
        <v>1823</v>
      </c>
      <c r="F607" s="56"/>
      <c r="G607" s="56" t="s">
        <v>299</v>
      </c>
      <c r="H607" s="56" t="s">
        <v>1835</v>
      </c>
      <c r="I607" s="56" t="s">
        <v>1435</v>
      </c>
      <c r="J607" s="56" t="s">
        <v>300</v>
      </c>
      <c r="K607" s="83">
        <v>0</v>
      </c>
      <c r="L607" s="62">
        <f t="shared" si="23"/>
        <v>0</v>
      </c>
      <c r="M607" s="56"/>
      <c r="N607" s="56"/>
      <c r="O607" s="56"/>
      <c r="P607" s="56"/>
      <c r="Q607" s="56"/>
      <c r="R607" s="56"/>
      <c r="S607" s="56"/>
      <c r="T607" s="56"/>
      <c r="U607" s="56" t="s">
        <v>301</v>
      </c>
      <c r="V607" s="56"/>
      <c r="W607" s="63">
        <v>0</v>
      </c>
      <c r="X607" s="67" t="s">
        <v>2234</v>
      </c>
      <c r="Y607" s="56"/>
    </row>
    <row r="608" spans="1:25" ht="12" customHeight="1" x14ac:dyDescent="0.3">
      <c r="A608" s="59">
        <v>612</v>
      </c>
      <c r="B608" s="82">
        <v>6098</v>
      </c>
      <c r="C608" s="56" t="s">
        <v>2213</v>
      </c>
      <c r="D608" s="56" t="s">
        <v>778</v>
      </c>
      <c r="E608" s="56" t="s">
        <v>1678</v>
      </c>
      <c r="F608" s="56"/>
      <c r="G608" s="56" t="s">
        <v>302</v>
      </c>
      <c r="H608" s="56" t="s">
        <v>1840</v>
      </c>
      <c r="I608" s="56" t="s">
        <v>1435</v>
      </c>
      <c r="J608" s="56" t="s">
        <v>300</v>
      </c>
      <c r="K608" s="83">
        <v>0</v>
      </c>
      <c r="L608" s="62">
        <f t="shared" si="23"/>
        <v>0</v>
      </c>
      <c r="M608" s="56"/>
      <c r="N608" s="56"/>
      <c r="O608" s="56"/>
      <c r="P608" s="56"/>
      <c r="Q608" s="56"/>
      <c r="R608" s="56"/>
      <c r="S608" s="56"/>
      <c r="T608" s="56"/>
      <c r="U608" s="56"/>
      <c r="V608" s="56"/>
      <c r="W608" s="63">
        <v>0</v>
      </c>
      <c r="X608" s="67" t="s">
        <v>2234</v>
      </c>
      <c r="Y608" s="56"/>
    </row>
    <row r="609" spans="1:25" ht="12" customHeight="1" x14ac:dyDescent="0.3">
      <c r="A609" s="59">
        <v>613</v>
      </c>
      <c r="B609" s="82">
        <v>6099</v>
      </c>
      <c r="C609" s="56" t="s">
        <v>2213</v>
      </c>
      <c r="D609" s="56"/>
      <c r="E609" s="56" t="s">
        <v>2092</v>
      </c>
      <c r="F609" s="56"/>
      <c r="G609" s="56" t="s">
        <v>303</v>
      </c>
      <c r="H609" s="56" t="s">
        <v>2144</v>
      </c>
      <c r="I609" s="56" t="s">
        <v>1435</v>
      </c>
      <c r="J609" s="56" t="s">
        <v>300</v>
      </c>
      <c r="K609" s="83">
        <v>920000</v>
      </c>
      <c r="L609" s="62">
        <f t="shared" si="23"/>
        <v>0</v>
      </c>
      <c r="M609" s="56"/>
      <c r="N609" s="56"/>
      <c r="O609" s="56"/>
      <c r="P609" s="56"/>
      <c r="Q609" s="56"/>
      <c r="R609" s="56"/>
      <c r="S609" s="56"/>
      <c r="T609" s="56"/>
      <c r="U609" s="56" t="s">
        <v>304</v>
      </c>
      <c r="V609" s="56"/>
      <c r="W609" s="63">
        <v>0</v>
      </c>
      <c r="X609" s="67" t="s">
        <v>2234</v>
      </c>
      <c r="Y609" s="56"/>
    </row>
    <row r="610" spans="1:25" ht="12" customHeight="1" x14ac:dyDescent="0.3">
      <c r="A610" s="59">
        <v>614</v>
      </c>
      <c r="B610" s="82">
        <v>6100</v>
      </c>
      <c r="C610" s="56" t="s">
        <v>2213</v>
      </c>
      <c r="D610" s="56" t="s">
        <v>778</v>
      </c>
      <c r="E610" s="56" t="s">
        <v>2092</v>
      </c>
      <c r="F610" s="56"/>
      <c r="G610" s="56" t="s">
        <v>305</v>
      </c>
      <c r="H610" s="56" t="s">
        <v>1840</v>
      </c>
      <c r="I610" s="56" t="s">
        <v>1435</v>
      </c>
      <c r="J610" s="56" t="s">
        <v>300</v>
      </c>
      <c r="K610" s="83">
        <v>0</v>
      </c>
      <c r="L610" s="62">
        <f t="shared" si="23"/>
        <v>0</v>
      </c>
      <c r="M610" s="56"/>
      <c r="N610" s="56"/>
      <c r="O610" s="56"/>
      <c r="P610" s="56"/>
      <c r="Q610" s="56"/>
      <c r="R610" s="56"/>
      <c r="S610" s="56"/>
      <c r="T610" s="56"/>
      <c r="U610" s="56"/>
      <c r="V610" s="56"/>
      <c r="W610" s="63">
        <v>0</v>
      </c>
      <c r="X610" s="67" t="s">
        <v>2234</v>
      </c>
      <c r="Y610" s="56"/>
    </row>
    <row r="611" spans="1:25" ht="12" customHeight="1" x14ac:dyDescent="0.3">
      <c r="A611" s="59">
        <v>615</v>
      </c>
      <c r="B611" s="82">
        <v>6101</v>
      </c>
      <c r="C611" s="56" t="s">
        <v>2213</v>
      </c>
      <c r="D611" s="56"/>
      <c r="E611" s="56" t="s">
        <v>2092</v>
      </c>
      <c r="F611" s="56"/>
      <c r="G611" s="56" t="s">
        <v>306</v>
      </c>
      <c r="H611" s="56" t="s">
        <v>1840</v>
      </c>
      <c r="I611" s="56" t="s">
        <v>1435</v>
      </c>
      <c r="J611" s="56" t="s">
        <v>300</v>
      </c>
      <c r="K611" s="83">
        <v>0</v>
      </c>
      <c r="L611" s="62">
        <f t="shared" si="23"/>
        <v>0</v>
      </c>
      <c r="M611" s="56"/>
      <c r="N611" s="56"/>
      <c r="O611" s="56"/>
      <c r="P611" s="56"/>
      <c r="Q611" s="56"/>
      <c r="R611" s="56"/>
      <c r="S611" s="56"/>
      <c r="T611" s="56"/>
      <c r="U611" s="56" t="s">
        <v>307</v>
      </c>
      <c r="V611" s="56"/>
      <c r="W611" s="63">
        <v>0</v>
      </c>
      <c r="X611" s="67" t="s">
        <v>2234</v>
      </c>
      <c r="Y611" s="56"/>
    </row>
    <row r="612" spans="1:25" ht="12" customHeight="1" x14ac:dyDescent="0.3">
      <c r="A612" s="59">
        <v>616</v>
      </c>
      <c r="B612" s="82">
        <v>6102</v>
      </c>
      <c r="C612" s="56" t="s">
        <v>2213</v>
      </c>
      <c r="D612" s="56" t="s">
        <v>778</v>
      </c>
      <c r="E612" s="56" t="s">
        <v>2092</v>
      </c>
      <c r="F612" s="56"/>
      <c r="G612" s="56" t="s">
        <v>308</v>
      </c>
      <c r="H612" s="56" t="s">
        <v>1840</v>
      </c>
      <c r="I612" s="56" t="s">
        <v>1435</v>
      </c>
      <c r="J612" s="56" t="s">
        <v>300</v>
      </c>
      <c r="K612" s="83">
        <v>0</v>
      </c>
      <c r="L612" s="62">
        <f t="shared" si="23"/>
        <v>0</v>
      </c>
      <c r="M612" s="56"/>
      <c r="N612" s="56"/>
      <c r="O612" s="56"/>
      <c r="P612" s="56"/>
      <c r="Q612" s="56"/>
      <c r="R612" s="56"/>
      <c r="S612" s="56"/>
      <c r="T612" s="56"/>
      <c r="U612" s="56"/>
      <c r="V612" s="56"/>
      <c r="W612" s="63">
        <v>0</v>
      </c>
      <c r="X612" s="67" t="s">
        <v>2234</v>
      </c>
      <c r="Y612" s="56"/>
    </row>
    <row r="613" spans="1:25" ht="12" customHeight="1" x14ac:dyDescent="0.3">
      <c r="A613" s="59">
        <v>617</v>
      </c>
      <c r="B613" s="82">
        <v>6103</v>
      </c>
      <c r="C613" s="56" t="s">
        <v>2213</v>
      </c>
      <c r="D613" s="56"/>
      <c r="E613" s="56" t="s">
        <v>1823</v>
      </c>
      <c r="F613" s="56" t="s">
        <v>458</v>
      </c>
      <c r="G613" s="56" t="s">
        <v>459</v>
      </c>
      <c r="H613" s="56" t="s">
        <v>1835</v>
      </c>
      <c r="I613" s="56" t="s">
        <v>1449</v>
      </c>
      <c r="J613" s="56" t="s">
        <v>460</v>
      </c>
      <c r="K613" s="83">
        <v>0</v>
      </c>
      <c r="L613" s="62">
        <f t="shared" si="23"/>
        <v>0</v>
      </c>
      <c r="M613" s="56"/>
      <c r="N613" s="56"/>
      <c r="O613" s="56"/>
      <c r="P613" s="56"/>
      <c r="Q613" s="56"/>
      <c r="R613" s="56"/>
      <c r="S613" s="56"/>
      <c r="T613" s="56"/>
      <c r="U613" s="56" t="s">
        <v>278</v>
      </c>
      <c r="V613" s="56"/>
      <c r="W613" s="63">
        <v>0</v>
      </c>
      <c r="X613" s="67" t="s">
        <v>2234</v>
      </c>
      <c r="Y613" s="56"/>
    </row>
    <row r="614" spans="1:25" ht="12" customHeight="1" x14ac:dyDescent="0.3">
      <c r="A614" s="59">
        <v>618</v>
      </c>
      <c r="B614" s="82">
        <v>6104</v>
      </c>
      <c r="C614" s="56" t="s">
        <v>2213</v>
      </c>
      <c r="D614" s="56"/>
      <c r="E614" s="56" t="s">
        <v>983</v>
      </c>
      <c r="F614" s="56" t="s">
        <v>461</v>
      </c>
      <c r="G614" s="56" t="s">
        <v>462</v>
      </c>
      <c r="H614" s="56" t="s">
        <v>1835</v>
      </c>
      <c r="I614" s="56" t="s">
        <v>1449</v>
      </c>
      <c r="J614" s="56" t="s">
        <v>460</v>
      </c>
      <c r="K614" s="83">
        <v>50000</v>
      </c>
      <c r="L614" s="62">
        <f t="shared" si="23"/>
        <v>0</v>
      </c>
      <c r="M614" s="56"/>
      <c r="N614" s="56"/>
      <c r="O614" s="56"/>
      <c r="P614" s="56"/>
      <c r="Q614" s="56"/>
      <c r="R614" s="56"/>
      <c r="S614" s="56"/>
      <c r="T614" s="56"/>
      <c r="U614" s="56"/>
      <c r="V614" s="56"/>
      <c r="W614" s="63">
        <v>0</v>
      </c>
      <c r="X614" s="67" t="s">
        <v>2234</v>
      </c>
      <c r="Y614" s="56"/>
    </row>
    <row r="615" spans="1:25" ht="12" customHeight="1" x14ac:dyDescent="0.3">
      <c r="A615" s="59">
        <v>619</v>
      </c>
      <c r="B615" s="82">
        <v>6105</v>
      </c>
      <c r="C615" s="56" t="s">
        <v>2213</v>
      </c>
      <c r="D615" s="56"/>
      <c r="E615" s="56" t="s">
        <v>754</v>
      </c>
      <c r="F615" s="56" t="s">
        <v>463</v>
      </c>
      <c r="G615" s="56" t="s">
        <v>464</v>
      </c>
      <c r="H615" s="56" t="s">
        <v>1835</v>
      </c>
      <c r="I615" s="56" t="s">
        <v>2101</v>
      </c>
      <c r="J615" s="56" t="s">
        <v>465</v>
      </c>
      <c r="K615" s="83">
        <v>90000</v>
      </c>
      <c r="L615" s="62">
        <f t="shared" si="23"/>
        <v>0</v>
      </c>
      <c r="M615" s="56"/>
      <c r="N615" s="56"/>
      <c r="O615" s="56"/>
      <c r="P615" s="56"/>
      <c r="Q615" s="56"/>
      <c r="R615" s="56"/>
      <c r="S615" s="56"/>
      <c r="T615" s="56"/>
      <c r="U615" s="56" t="s">
        <v>466</v>
      </c>
      <c r="V615" s="56"/>
      <c r="W615" s="63">
        <v>0</v>
      </c>
      <c r="X615" s="67" t="s">
        <v>2234</v>
      </c>
      <c r="Y615" s="56"/>
    </row>
    <row r="616" spans="1:25" ht="12" customHeight="1" x14ac:dyDescent="0.3">
      <c r="A616" s="59">
        <v>620</v>
      </c>
      <c r="B616" s="82">
        <v>6106</v>
      </c>
      <c r="C616" s="56" t="s">
        <v>2213</v>
      </c>
      <c r="D616" s="56" t="s">
        <v>778</v>
      </c>
      <c r="E616" s="56" t="s">
        <v>779</v>
      </c>
      <c r="F616" s="56" t="s">
        <v>467</v>
      </c>
      <c r="G616" s="56" t="s">
        <v>468</v>
      </c>
      <c r="H616" s="56" t="s">
        <v>1840</v>
      </c>
      <c r="I616" s="56" t="s">
        <v>2101</v>
      </c>
      <c r="J616" s="56" t="s">
        <v>465</v>
      </c>
      <c r="K616" s="83">
        <v>200000</v>
      </c>
      <c r="L616" s="62">
        <f t="shared" si="23"/>
        <v>0</v>
      </c>
      <c r="M616" s="56"/>
      <c r="N616" s="56"/>
      <c r="O616" s="56"/>
      <c r="P616" s="56"/>
      <c r="Q616" s="56"/>
      <c r="R616" s="56"/>
      <c r="S616" s="56"/>
      <c r="T616" s="56"/>
      <c r="U616" s="56"/>
      <c r="V616" s="56"/>
      <c r="W616" s="63">
        <v>0</v>
      </c>
      <c r="X616" s="67" t="s">
        <v>2234</v>
      </c>
      <c r="Y616" s="56"/>
    </row>
    <row r="617" spans="1:25" ht="12" customHeight="1" x14ac:dyDescent="0.3">
      <c r="A617" s="59">
        <v>621</v>
      </c>
      <c r="B617" s="82">
        <v>6107</v>
      </c>
      <c r="C617" s="56" t="s">
        <v>2213</v>
      </c>
      <c r="D617" s="56" t="s">
        <v>778</v>
      </c>
      <c r="E617" s="56" t="s">
        <v>779</v>
      </c>
      <c r="F617" s="56" t="s">
        <v>469</v>
      </c>
      <c r="G617" s="56" t="s">
        <v>470</v>
      </c>
      <c r="H617" s="56" t="s">
        <v>1840</v>
      </c>
      <c r="I617" s="56" t="s">
        <v>2101</v>
      </c>
      <c r="J617" s="56" t="s">
        <v>465</v>
      </c>
      <c r="K617" s="83">
        <v>40000</v>
      </c>
      <c r="L617" s="62">
        <f t="shared" si="23"/>
        <v>0</v>
      </c>
      <c r="M617" s="56"/>
      <c r="N617" s="56"/>
      <c r="O617" s="56"/>
      <c r="P617" s="56"/>
      <c r="Q617" s="56"/>
      <c r="R617" s="56"/>
      <c r="S617" s="56"/>
      <c r="T617" s="56"/>
      <c r="U617" s="56"/>
      <c r="V617" s="56"/>
      <c r="W617" s="63">
        <v>0</v>
      </c>
      <c r="X617" s="67" t="s">
        <v>2234</v>
      </c>
      <c r="Y617" s="56"/>
    </row>
    <row r="618" spans="1:25" ht="12" customHeight="1" x14ac:dyDescent="0.3">
      <c r="A618" s="59">
        <v>622</v>
      </c>
      <c r="B618" s="82">
        <v>6108</v>
      </c>
      <c r="C618" s="56" t="s">
        <v>2213</v>
      </c>
      <c r="D618" s="56"/>
      <c r="E618" s="56" t="s">
        <v>748</v>
      </c>
      <c r="F618" s="56" t="s">
        <v>471</v>
      </c>
      <c r="G618" s="56" t="s">
        <v>472</v>
      </c>
      <c r="H618" s="56" t="s">
        <v>1830</v>
      </c>
      <c r="I618" s="56" t="s">
        <v>2101</v>
      </c>
      <c r="J618" s="56" t="s">
        <v>465</v>
      </c>
      <c r="K618" s="83">
        <v>30000</v>
      </c>
      <c r="L618" s="62">
        <f t="shared" si="23"/>
        <v>0</v>
      </c>
      <c r="M618" s="56"/>
      <c r="N618" s="56"/>
      <c r="O618" s="56"/>
      <c r="P618" s="56"/>
      <c r="Q618" s="56"/>
      <c r="R618" s="56"/>
      <c r="S618" s="56"/>
      <c r="T618" s="56"/>
      <c r="U618" s="56" t="s">
        <v>473</v>
      </c>
      <c r="V618" s="56"/>
      <c r="W618" s="63">
        <v>0</v>
      </c>
      <c r="X618" s="67" t="s">
        <v>2234</v>
      </c>
      <c r="Y618" s="56"/>
    </row>
    <row r="619" spans="1:25" ht="12" customHeight="1" x14ac:dyDescent="0.3">
      <c r="A619" s="59">
        <v>623</v>
      </c>
      <c r="B619" s="82">
        <v>6109</v>
      </c>
      <c r="C619" s="56" t="s">
        <v>2213</v>
      </c>
      <c r="D619" s="56"/>
      <c r="E619" s="56" t="s">
        <v>1823</v>
      </c>
      <c r="F619" s="56"/>
      <c r="G619" s="56" t="s">
        <v>474</v>
      </c>
      <c r="H619" s="56" t="s">
        <v>1835</v>
      </c>
      <c r="I619" s="56" t="s">
        <v>1202</v>
      </c>
      <c r="J619" s="56" t="s">
        <v>475</v>
      </c>
      <c r="K619" s="83">
        <v>0</v>
      </c>
      <c r="L619" s="62">
        <f t="shared" si="23"/>
        <v>0</v>
      </c>
      <c r="M619" s="56"/>
      <c r="N619" s="56"/>
      <c r="O619" s="56"/>
      <c r="P619" s="56"/>
      <c r="Q619" s="56"/>
      <c r="R619" s="56"/>
      <c r="S619" s="56"/>
      <c r="T619" s="56"/>
      <c r="U619" s="56" t="s">
        <v>73</v>
      </c>
      <c r="V619" s="56"/>
      <c r="W619" s="63">
        <v>0</v>
      </c>
      <c r="X619" s="67" t="s">
        <v>2234</v>
      </c>
      <c r="Y619" s="56"/>
    </row>
    <row r="620" spans="1:25" ht="12" customHeight="1" x14ac:dyDescent="0.3">
      <c r="A620" s="59">
        <v>624</v>
      </c>
      <c r="B620" s="82">
        <v>6110</v>
      </c>
      <c r="C620" s="56" t="s">
        <v>2213</v>
      </c>
      <c r="D620" s="56"/>
      <c r="E620" s="56"/>
      <c r="F620" s="56" t="s">
        <v>476</v>
      </c>
      <c r="G620" s="56" t="s">
        <v>476</v>
      </c>
      <c r="H620" s="56" t="s">
        <v>1840</v>
      </c>
      <c r="I620" s="56" t="s">
        <v>477</v>
      </c>
      <c r="J620" s="56" t="s">
        <v>478</v>
      </c>
      <c r="K620" s="83">
        <v>0</v>
      </c>
      <c r="L620" s="62">
        <f t="shared" si="23"/>
        <v>0</v>
      </c>
      <c r="M620" s="56"/>
      <c r="N620" s="56"/>
      <c r="O620" s="56"/>
      <c r="P620" s="56"/>
      <c r="Q620" s="56"/>
      <c r="R620" s="56"/>
      <c r="S620" s="56"/>
      <c r="T620" s="56"/>
      <c r="U620" s="84"/>
      <c r="V620" s="56"/>
      <c r="W620" s="63">
        <v>0</v>
      </c>
      <c r="X620" s="67" t="s">
        <v>2234</v>
      </c>
      <c r="Y620" s="56"/>
    </row>
    <row r="621" spans="1:25" ht="12" customHeight="1" x14ac:dyDescent="0.3">
      <c r="A621" s="59">
        <v>625</v>
      </c>
      <c r="B621" s="82">
        <v>6111</v>
      </c>
      <c r="C621" s="56" t="s">
        <v>2213</v>
      </c>
      <c r="D621" s="56"/>
      <c r="E621" s="56" t="s">
        <v>1849</v>
      </c>
      <c r="F621" s="56" t="s">
        <v>479</v>
      </c>
      <c r="G621" s="56" t="s">
        <v>480</v>
      </c>
      <c r="H621" s="56" t="s">
        <v>1840</v>
      </c>
      <c r="I621" s="56" t="s">
        <v>2108</v>
      </c>
      <c r="J621" s="56" t="s">
        <v>481</v>
      </c>
      <c r="K621" s="83">
        <v>88000</v>
      </c>
      <c r="L621" s="62">
        <f t="shared" si="23"/>
        <v>0</v>
      </c>
      <c r="M621" s="56"/>
      <c r="N621" s="56"/>
      <c r="O621" s="56"/>
      <c r="P621" s="56"/>
      <c r="Q621" s="56"/>
      <c r="R621" s="56"/>
      <c r="S621" s="56"/>
      <c r="T621" s="56"/>
      <c r="U621" s="84" t="s">
        <v>315</v>
      </c>
      <c r="V621" s="56"/>
      <c r="W621" s="63">
        <v>0</v>
      </c>
      <c r="X621" s="67" t="s">
        <v>2234</v>
      </c>
      <c r="Y621" s="56"/>
    </row>
    <row r="622" spans="1:25" ht="12" customHeight="1" x14ac:dyDescent="0.3">
      <c r="A622" s="59">
        <v>626</v>
      </c>
      <c r="B622" s="82">
        <v>6112</v>
      </c>
      <c r="C622" s="56" t="s">
        <v>2213</v>
      </c>
      <c r="D622" s="56"/>
      <c r="E622" s="56" t="s">
        <v>2264</v>
      </c>
      <c r="F622" s="56" t="s">
        <v>316</v>
      </c>
      <c r="G622" s="56" t="s">
        <v>317</v>
      </c>
      <c r="H622" s="56" t="s">
        <v>1840</v>
      </c>
      <c r="I622" s="56" t="s">
        <v>2108</v>
      </c>
      <c r="J622" s="56" t="s">
        <v>481</v>
      </c>
      <c r="K622" s="83">
        <v>32600</v>
      </c>
      <c r="L622" s="62">
        <f t="shared" si="23"/>
        <v>0</v>
      </c>
      <c r="M622" s="56"/>
      <c r="N622" s="56"/>
      <c r="O622" s="56"/>
      <c r="P622" s="56"/>
      <c r="Q622" s="56"/>
      <c r="R622" s="56"/>
      <c r="S622" s="56"/>
      <c r="T622" s="56"/>
      <c r="U622" s="56" t="s">
        <v>318</v>
      </c>
      <c r="V622" s="56"/>
      <c r="W622" s="63">
        <v>0</v>
      </c>
      <c r="X622" s="67" t="s">
        <v>2234</v>
      </c>
      <c r="Y622" s="56"/>
    </row>
    <row r="623" spans="1:25" ht="12" customHeight="1" x14ac:dyDescent="0.3">
      <c r="A623" s="59">
        <v>627</v>
      </c>
      <c r="B623" s="82">
        <v>6113</v>
      </c>
      <c r="C623" s="56" t="s">
        <v>2213</v>
      </c>
      <c r="D623" s="56"/>
      <c r="E623" s="56" t="s">
        <v>1849</v>
      </c>
      <c r="F623" s="56" t="s">
        <v>319</v>
      </c>
      <c r="G623" s="56" t="s">
        <v>320</v>
      </c>
      <c r="H623" s="56" t="s">
        <v>1820</v>
      </c>
      <c r="I623" s="56" t="s">
        <v>2108</v>
      </c>
      <c r="J623" s="56" t="s">
        <v>481</v>
      </c>
      <c r="K623" s="83">
        <v>100000</v>
      </c>
      <c r="L623" s="62">
        <f t="shared" si="23"/>
        <v>0</v>
      </c>
      <c r="M623" s="56"/>
      <c r="N623" s="56"/>
      <c r="O623" s="56"/>
      <c r="P623" s="56"/>
      <c r="Q623" s="56"/>
      <c r="R623" s="56"/>
      <c r="S623" s="56"/>
      <c r="T623" s="56"/>
      <c r="U623" s="56" t="s">
        <v>321</v>
      </c>
      <c r="V623" s="56"/>
      <c r="W623" s="63">
        <v>0</v>
      </c>
      <c r="X623" s="67" t="s">
        <v>2234</v>
      </c>
      <c r="Y623" s="56"/>
    </row>
    <row r="624" spans="1:25" ht="12" customHeight="1" x14ac:dyDescent="0.3">
      <c r="A624" s="59">
        <v>628</v>
      </c>
      <c r="B624" s="82">
        <v>6114</v>
      </c>
      <c r="C624" s="56" t="s">
        <v>2213</v>
      </c>
      <c r="D624" s="56"/>
      <c r="E624" s="56" t="s">
        <v>1849</v>
      </c>
      <c r="F624" s="56"/>
      <c r="G624" s="56" t="s">
        <v>322</v>
      </c>
      <c r="H624" s="56" t="s">
        <v>1043</v>
      </c>
      <c r="I624" s="56" t="s">
        <v>1336</v>
      </c>
      <c r="J624" s="56" t="s">
        <v>323</v>
      </c>
      <c r="K624" s="83">
        <v>15000</v>
      </c>
      <c r="L624" s="62">
        <f t="shared" si="23"/>
        <v>0</v>
      </c>
      <c r="M624" s="56"/>
      <c r="N624" s="56"/>
      <c r="O624" s="56"/>
      <c r="P624" s="56"/>
      <c r="Q624" s="56"/>
      <c r="R624" s="56"/>
      <c r="S624" s="56"/>
      <c r="T624" s="56"/>
      <c r="U624" s="84" t="s">
        <v>74</v>
      </c>
      <c r="V624" s="56"/>
      <c r="W624" s="63">
        <v>0</v>
      </c>
      <c r="X624" s="67" t="s">
        <v>2234</v>
      </c>
      <c r="Y624" s="56"/>
    </row>
    <row r="625" spans="1:25" ht="12" customHeight="1" x14ac:dyDescent="0.3">
      <c r="A625" s="59">
        <v>629</v>
      </c>
      <c r="B625" s="82">
        <v>6115</v>
      </c>
      <c r="C625" s="56" t="s">
        <v>2213</v>
      </c>
      <c r="D625" s="56"/>
      <c r="E625" s="56" t="s">
        <v>1865</v>
      </c>
      <c r="F625" s="56"/>
      <c r="G625" s="56" t="s">
        <v>324</v>
      </c>
      <c r="H625" s="56" t="s">
        <v>1830</v>
      </c>
      <c r="I625" s="56" t="s">
        <v>1336</v>
      </c>
      <c r="J625" s="56" t="s">
        <v>323</v>
      </c>
      <c r="K625" s="83">
        <v>27461</v>
      </c>
      <c r="L625" s="62">
        <f t="shared" si="23"/>
        <v>0</v>
      </c>
      <c r="M625" s="56"/>
      <c r="N625" s="56"/>
      <c r="O625" s="56"/>
      <c r="P625" s="56"/>
      <c r="Q625" s="56"/>
      <c r="R625" s="56"/>
      <c r="S625" s="56"/>
      <c r="T625" s="56"/>
      <c r="U625" s="84" t="s">
        <v>325</v>
      </c>
      <c r="V625" s="56"/>
      <c r="W625" s="63">
        <v>0</v>
      </c>
      <c r="X625" s="67" t="s">
        <v>2234</v>
      </c>
      <c r="Y625" s="56"/>
    </row>
    <row r="626" spans="1:25" ht="12" customHeight="1" x14ac:dyDescent="0.3">
      <c r="A626" s="59">
        <v>630</v>
      </c>
      <c r="B626" s="82">
        <v>6116</v>
      </c>
      <c r="C626" s="56" t="s">
        <v>2213</v>
      </c>
      <c r="D626" s="56"/>
      <c r="E626" s="56" t="s">
        <v>1823</v>
      </c>
      <c r="F626" s="56"/>
      <c r="G626" s="56" t="s">
        <v>326</v>
      </c>
      <c r="H626" s="56" t="s">
        <v>1835</v>
      </c>
      <c r="I626" s="56" t="s">
        <v>1336</v>
      </c>
      <c r="J626" s="56" t="s">
        <v>323</v>
      </c>
      <c r="K626" s="83">
        <v>63440</v>
      </c>
      <c r="L626" s="62">
        <f t="shared" si="23"/>
        <v>0</v>
      </c>
      <c r="M626" s="56"/>
      <c r="N626" s="56"/>
      <c r="O626" s="56"/>
      <c r="P626" s="56"/>
      <c r="Q626" s="56"/>
      <c r="R626" s="56"/>
      <c r="S626" s="56"/>
      <c r="T626" s="56"/>
      <c r="U626" s="56" t="s">
        <v>75</v>
      </c>
      <c r="V626" s="56"/>
      <c r="W626" s="63">
        <v>0</v>
      </c>
      <c r="X626" s="67" t="s">
        <v>2234</v>
      </c>
      <c r="Y626" s="56"/>
    </row>
    <row r="627" spans="1:25" ht="12" customHeight="1" x14ac:dyDescent="0.3">
      <c r="A627" s="59">
        <v>631</v>
      </c>
      <c r="B627" s="82">
        <v>6117</v>
      </c>
      <c r="C627" s="56" t="s">
        <v>2213</v>
      </c>
      <c r="D627" s="56"/>
      <c r="E627" s="56" t="s">
        <v>2264</v>
      </c>
      <c r="F627" s="56"/>
      <c r="G627" s="56" t="s">
        <v>76</v>
      </c>
      <c r="H627" s="56" t="s">
        <v>327</v>
      </c>
      <c r="I627" s="56" t="s">
        <v>1336</v>
      </c>
      <c r="J627" s="56" t="s">
        <v>323</v>
      </c>
      <c r="K627" s="83">
        <v>30000</v>
      </c>
      <c r="L627" s="62">
        <f t="shared" si="23"/>
        <v>0</v>
      </c>
      <c r="M627" s="56"/>
      <c r="N627" s="56"/>
      <c r="O627" s="56"/>
      <c r="P627" s="56"/>
      <c r="Q627" s="56"/>
      <c r="R627" s="56"/>
      <c r="S627" s="56"/>
      <c r="T627" s="56"/>
      <c r="U627" s="56" t="s">
        <v>328</v>
      </c>
      <c r="V627" s="56"/>
      <c r="W627" s="63">
        <v>0</v>
      </c>
      <c r="X627" s="67" t="s">
        <v>2234</v>
      </c>
      <c r="Y627" s="56"/>
    </row>
    <row r="628" spans="1:25" ht="12" customHeight="1" x14ac:dyDescent="0.3">
      <c r="A628" s="59">
        <v>632</v>
      </c>
      <c r="B628" s="82">
        <v>6118</v>
      </c>
      <c r="C628" s="56" t="s">
        <v>2213</v>
      </c>
      <c r="D628" s="56"/>
      <c r="E628" s="56" t="s">
        <v>1849</v>
      </c>
      <c r="F628" s="56"/>
      <c r="G628" s="84" t="s">
        <v>283</v>
      </c>
      <c r="H628" s="56" t="s">
        <v>1820</v>
      </c>
      <c r="I628" s="56" t="s">
        <v>1336</v>
      </c>
      <c r="J628" s="56" t="s">
        <v>323</v>
      </c>
      <c r="K628" s="83">
        <v>25000</v>
      </c>
      <c r="L628" s="62">
        <f t="shared" si="23"/>
        <v>0</v>
      </c>
      <c r="M628" s="56"/>
      <c r="N628" s="56"/>
      <c r="O628" s="56"/>
      <c r="P628" s="56"/>
      <c r="Q628" s="56"/>
      <c r="R628" s="56"/>
      <c r="S628" s="56"/>
      <c r="T628" s="56"/>
      <c r="U628" s="56" t="s">
        <v>496</v>
      </c>
      <c r="V628" s="56"/>
      <c r="W628" s="63">
        <v>0</v>
      </c>
      <c r="X628" s="67" t="s">
        <v>2234</v>
      </c>
      <c r="Y628" s="56"/>
    </row>
    <row r="629" spans="1:25" ht="12" customHeight="1" x14ac:dyDescent="0.3">
      <c r="A629" s="59">
        <v>633</v>
      </c>
      <c r="B629" s="82">
        <v>6119</v>
      </c>
      <c r="C629" s="56" t="s">
        <v>2213</v>
      </c>
      <c r="D629" s="56"/>
      <c r="E629" s="56" t="s">
        <v>1849</v>
      </c>
      <c r="F629" s="56"/>
      <c r="G629" s="56" t="s">
        <v>284</v>
      </c>
      <c r="H629" s="56" t="s">
        <v>1854</v>
      </c>
      <c r="I629" s="56" t="s">
        <v>1336</v>
      </c>
      <c r="J629" s="56" t="s">
        <v>323</v>
      </c>
      <c r="K629" s="83">
        <v>15000</v>
      </c>
      <c r="L629" s="62">
        <f t="shared" si="23"/>
        <v>0</v>
      </c>
      <c r="M629" s="56"/>
      <c r="N629" s="56"/>
      <c r="O629" s="56"/>
      <c r="P629" s="56"/>
      <c r="Q629" s="56"/>
      <c r="R629" s="56"/>
      <c r="S629" s="56"/>
      <c r="T629" s="56"/>
      <c r="U629" s="56" t="s">
        <v>497</v>
      </c>
      <c r="V629" s="56"/>
      <c r="W629" s="63">
        <v>0</v>
      </c>
      <c r="X629" s="67" t="s">
        <v>2234</v>
      </c>
      <c r="Y629" s="56"/>
    </row>
    <row r="630" spans="1:25" ht="12" customHeight="1" x14ac:dyDescent="0.3">
      <c r="A630" s="59">
        <v>634</v>
      </c>
      <c r="B630" s="82">
        <v>6120</v>
      </c>
      <c r="C630" s="56" t="s">
        <v>2213</v>
      </c>
      <c r="D630" s="56"/>
      <c r="E630" s="56" t="s">
        <v>1849</v>
      </c>
      <c r="F630" s="56"/>
      <c r="G630" s="56" t="s">
        <v>285</v>
      </c>
      <c r="H630" s="56" t="s">
        <v>1820</v>
      </c>
      <c r="I630" s="56" t="s">
        <v>1336</v>
      </c>
      <c r="J630" s="56" t="s">
        <v>323</v>
      </c>
      <c r="K630" s="83">
        <v>25000</v>
      </c>
      <c r="L630" s="62">
        <f t="shared" si="23"/>
        <v>0</v>
      </c>
      <c r="M630" s="56"/>
      <c r="N630" s="56"/>
      <c r="O630" s="56"/>
      <c r="P630" s="56"/>
      <c r="Q630" s="56"/>
      <c r="R630" s="56"/>
      <c r="S630" s="56"/>
      <c r="T630" s="56"/>
      <c r="U630" s="56" t="s">
        <v>497</v>
      </c>
      <c r="V630" s="56"/>
      <c r="W630" s="63">
        <v>0</v>
      </c>
      <c r="X630" s="67" t="s">
        <v>2234</v>
      </c>
      <c r="Y630" s="56"/>
    </row>
    <row r="631" spans="1:25" ht="12" customHeight="1" x14ac:dyDescent="0.3">
      <c r="A631" s="59">
        <v>635</v>
      </c>
      <c r="B631" s="82">
        <v>6121</v>
      </c>
      <c r="C631" s="56" t="s">
        <v>2213</v>
      </c>
      <c r="D631" s="56"/>
      <c r="E631" s="56" t="s">
        <v>498</v>
      </c>
      <c r="F631" s="56"/>
      <c r="G631" s="84" t="s">
        <v>86</v>
      </c>
      <c r="H631" s="56" t="s">
        <v>1840</v>
      </c>
      <c r="I631" s="56" t="s">
        <v>1336</v>
      </c>
      <c r="J631" s="56" t="s">
        <v>323</v>
      </c>
      <c r="K631" s="83">
        <v>50000</v>
      </c>
      <c r="L631" s="62">
        <f t="shared" si="23"/>
        <v>0</v>
      </c>
      <c r="M631" s="56"/>
      <c r="N631" s="56"/>
      <c r="O631" s="56"/>
      <c r="P631" s="56"/>
      <c r="Q631" s="56"/>
      <c r="R631" s="56"/>
      <c r="S631" s="56"/>
      <c r="T631" s="56"/>
      <c r="U631" s="56" t="s">
        <v>497</v>
      </c>
      <c r="V631" s="56"/>
      <c r="W631" s="63">
        <v>0</v>
      </c>
      <c r="X631" s="67" t="s">
        <v>2234</v>
      </c>
      <c r="Y631" s="56"/>
    </row>
    <row r="632" spans="1:25" ht="12" customHeight="1" x14ac:dyDescent="0.3">
      <c r="A632" s="59">
        <v>636</v>
      </c>
      <c r="B632" s="82">
        <v>6122</v>
      </c>
      <c r="C632" s="56" t="s">
        <v>2213</v>
      </c>
      <c r="D632" s="56"/>
      <c r="E632" s="56" t="s">
        <v>1849</v>
      </c>
      <c r="F632" s="56"/>
      <c r="G632" s="84" t="s">
        <v>87</v>
      </c>
      <c r="H632" s="56" t="s">
        <v>1820</v>
      </c>
      <c r="I632" s="56" t="s">
        <v>1336</v>
      </c>
      <c r="J632" s="56" t="s">
        <v>323</v>
      </c>
      <c r="K632" s="83">
        <v>25000</v>
      </c>
      <c r="L632" s="62">
        <f t="shared" si="23"/>
        <v>0</v>
      </c>
      <c r="M632" s="56"/>
      <c r="N632" s="56"/>
      <c r="O632" s="56"/>
      <c r="P632" s="56"/>
      <c r="Q632" s="56"/>
      <c r="R632" s="56"/>
      <c r="S632" s="56"/>
      <c r="T632" s="56"/>
      <c r="U632" s="56" t="s">
        <v>497</v>
      </c>
      <c r="V632" s="56"/>
      <c r="W632" s="63">
        <v>0</v>
      </c>
      <c r="X632" s="67" t="s">
        <v>2234</v>
      </c>
      <c r="Y632" s="56"/>
    </row>
    <row r="633" spans="1:25" ht="12" customHeight="1" x14ac:dyDescent="0.3">
      <c r="A633" s="59">
        <v>637</v>
      </c>
      <c r="B633" s="82">
        <v>6123</v>
      </c>
      <c r="C633" s="56" t="s">
        <v>2213</v>
      </c>
      <c r="D633" s="56"/>
      <c r="E633" s="56" t="s">
        <v>1849</v>
      </c>
      <c r="F633" s="56"/>
      <c r="G633" s="56" t="s">
        <v>88</v>
      </c>
      <c r="H633" s="56" t="s">
        <v>1854</v>
      </c>
      <c r="I633" s="56" t="s">
        <v>1336</v>
      </c>
      <c r="J633" s="56" t="s">
        <v>323</v>
      </c>
      <c r="K633" s="83">
        <v>20000</v>
      </c>
      <c r="L633" s="62">
        <f t="shared" si="23"/>
        <v>0</v>
      </c>
      <c r="M633" s="56"/>
      <c r="N633" s="56"/>
      <c r="O633" s="56"/>
      <c r="P633" s="56"/>
      <c r="Q633" s="56"/>
      <c r="R633" s="56"/>
      <c r="S633" s="56"/>
      <c r="T633" s="56"/>
      <c r="U633" s="56" t="s">
        <v>497</v>
      </c>
      <c r="V633" s="56"/>
      <c r="W633" s="63">
        <v>0</v>
      </c>
      <c r="X633" s="67" t="s">
        <v>2234</v>
      </c>
      <c r="Y633" s="56"/>
    </row>
    <row r="634" spans="1:25" ht="12" customHeight="1" x14ac:dyDescent="0.3">
      <c r="A634" s="59">
        <v>638</v>
      </c>
      <c r="B634" s="82">
        <v>6124</v>
      </c>
      <c r="C634" s="56" t="s">
        <v>2213</v>
      </c>
      <c r="D634" s="56"/>
      <c r="E634" s="56" t="s">
        <v>1849</v>
      </c>
      <c r="F634" s="56"/>
      <c r="G634" s="56" t="s">
        <v>89</v>
      </c>
      <c r="H634" s="56" t="s">
        <v>1840</v>
      </c>
      <c r="I634" s="56" t="s">
        <v>1336</v>
      </c>
      <c r="J634" s="56" t="s">
        <v>323</v>
      </c>
      <c r="K634" s="83">
        <v>10000</v>
      </c>
      <c r="L634" s="62">
        <f t="shared" si="23"/>
        <v>0</v>
      </c>
      <c r="M634" s="56"/>
      <c r="N634" s="56"/>
      <c r="O634" s="56"/>
      <c r="P634" s="56"/>
      <c r="Q634" s="56"/>
      <c r="R634" s="56"/>
      <c r="S634" s="56"/>
      <c r="T634" s="56"/>
      <c r="U634" s="56" t="s">
        <v>497</v>
      </c>
      <c r="V634" s="56"/>
      <c r="W634" s="63">
        <v>0</v>
      </c>
      <c r="X634" s="67" t="s">
        <v>2234</v>
      </c>
      <c r="Y634" s="56"/>
    </row>
    <row r="635" spans="1:25" ht="12" customHeight="1" x14ac:dyDescent="0.3">
      <c r="A635" s="59">
        <v>639</v>
      </c>
      <c r="B635" s="82">
        <v>6125</v>
      </c>
      <c r="C635" s="56" t="s">
        <v>2213</v>
      </c>
      <c r="D635" s="56"/>
      <c r="E635" s="56" t="s">
        <v>1849</v>
      </c>
      <c r="F635" s="56"/>
      <c r="G635" s="84" t="s">
        <v>309</v>
      </c>
      <c r="H635" s="56"/>
      <c r="I635" s="56" t="s">
        <v>1336</v>
      </c>
      <c r="J635" s="56" t="s">
        <v>323</v>
      </c>
      <c r="K635" s="83">
        <v>60000</v>
      </c>
      <c r="L635" s="62">
        <f t="shared" ref="L635:L660" si="24">K635*W635</f>
        <v>0</v>
      </c>
      <c r="M635" s="56"/>
      <c r="N635" s="56"/>
      <c r="O635" s="56"/>
      <c r="P635" s="56"/>
      <c r="Q635" s="56"/>
      <c r="R635" s="56"/>
      <c r="S635" s="56"/>
      <c r="T635" s="56"/>
      <c r="U635" s="56" t="s">
        <v>497</v>
      </c>
      <c r="V635" s="56"/>
      <c r="W635" s="63">
        <v>0</v>
      </c>
      <c r="X635" s="67" t="s">
        <v>2234</v>
      </c>
      <c r="Y635" s="56"/>
    </row>
    <row r="636" spans="1:25" ht="12" customHeight="1" x14ac:dyDescent="0.3">
      <c r="A636" s="59">
        <v>640</v>
      </c>
      <c r="B636" s="82">
        <v>6126</v>
      </c>
      <c r="C636" s="56" t="s">
        <v>2213</v>
      </c>
      <c r="D636" s="56"/>
      <c r="E636" s="56" t="s">
        <v>748</v>
      </c>
      <c r="F636" s="56" t="s">
        <v>499</v>
      </c>
      <c r="G636" s="56" t="s">
        <v>500</v>
      </c>
      <c r="H636" s="56" t="s">
        <v>1830</v>
      </c>
      <c r="I636" s="56" t="s">
        <v>1069</v>
      </c>
      <c r="J636" s="56" t="s">
        <v>501</v>
      </c>
      <c r="K636" s="83">
        <v>120000</v>
      </c>
      <c r="L636" s="62">
        <f t="shared" si="24"/>
        <v>0</v>
      </c>
      <c r="M636" s="56"/>
      <c r="N636" s="56"/>
      <c r="O636" s="56"/>
      <c r="P636" s="56"/>
      <c r="Q636" s="56"/>
      <c r="R636" s="56"/>
      <c r="S636" s="56"/>
      <c r="T636" s="56"/>
      <c r="U636" s="56" t="s">
        <v>502</v>
      </c>
      <c r="V636" s="56"/>
      <c r="W636" s="63">
        <v>0</v>
      </c>
      <c r="X636" s="67" t="s">
        <v>2234</v>
      </c>
      <c r="Y636" s="56"/>
    </row>
    <row r="637" spans="1:25" ht="12" customHeight="1" x14ac:dyDescent="0.3">
      <c r="A637" s="59">
        <v>641</v>
      </c>
      <c r="B637" s="82">
        <v>6127</v>
      </c>
      <c r="C637" s="56" t="s">
        <v>2213</v>
      </c>
      <c r="D637" s="56"/>
      <c r="E637" s="56" t="s">
        <v>1849</v>
      </c>
      <c r="F637" s="56"/>
      <c r="G637" s="56" t="s">
        <v>310</v>
      </c>
      <c r="H637" s="56"/>
      <c r="I637" s="56" t="s">
        <v>1069</v>
      </c>
      <c r="J637" s="56" t="s">
        <v>501</v>
      </c>
      <c r="K637" s="83">
        <v>0</v>
      </c>
      <c r="L637" s="62">
        <f t="shared" si="24"/>
        <v>0</v>
      </c>
      <c r="M637" s="56"/>
      <c r="N637" s="56"/>
      <c r="O637" s="56"/>
      <c r="P637" s="56"/>
      <c r="Q637" s="56"/>
      <c r="R637" s="56"/>
      <c r="S637" s="56"/>
      <c r="T637" s="56"/>
      <c r="U637" s="56"/>
      <c r="V637" s="56"/>
      <c r="W637" s="63">
        <v>0</v>
      </c>
      <c r="X637" s="67" t="s">
        <v>2234</v>
      </c>
      <c r="Y637" s="56"/>
    </row>
    <row r="638" spans="1:25" ht="12" customHeight="1" x14ac:dyDescent="0.3">
      <c r="A638" s="59">
        <v>642</v>
      </c>
      <c r="B638" s="82">
        <v>6128</v>
      </c>
      <c r="C638" s="56" t="s">
        <v>2213</v>
      </c>
      <c r="D638" s="56"/>
      <c r="E638" s="56" t="s">
        <v>2264</v>
      </c>
      <c r="F638" s="56"/>
      <c r="G638" s="56" t="s">
        <v>503</v>
      </c>
      <c r="H638" s="56"/>
      <c r="I638" s="56" t="s">
        <v>1069</v>
      </c>
      <c r="J638" s="56" t="s">
        <v>501</v>
      </c>
      <c r="K638" s="83">
        <v>0</v>
      </c>
      <c r="L638" s="62">
        <f t="shared" si="24"/>
        <v>0</v>
      </c>
      <c r="M638" s="56"/>
      <c r="N638" s="56"/>
      <c r="O638" s="56"/>
      <c r="P638" s="56"/>
      <c r="Q638" s="56"/>
      <c r="R638" s="56"/>
      <c r="S638" s="56"/>
      <c r="T638" s="56"/>
      <c r="U638" s="56"/>
      <c r="V638" s="56"/>
      <c r="W638" s="63">
        <v>0</v>
      </c>
      <c r="X638" s="67" t="s">
        <v>2234</v>
      </c>
      <c r="Y638" s="56"/>
    </row>
    <row r="639" spans="1:25" ht="12" customHeight="1" x14ac:dyDescent="0.3">
      <c r="A639" s="59">
        <v>643</v>
      </c>
      <c r="B639" s="82">
        <v>6129</v>
      </c>
      <c r="C639" s="56" t="s">
        <v>2213</v>
      </c>
      <c r="D639" s="56" t="s">
        <v>778</v>
      </c>
      <c r="E639" s="56" t="s">
        <v>779</v>
      </c>
      <c r="F639" s="56"/>
      <c r="G639" s="56" t="s">
        <v>504</v>
      </c>
      <c r="H639" s="56" t="s">
        <v>1840</v>
      </c>
      <c r="I639" s="56" t="s">
        <v>1069</v>
      </c>
      <c r="J639" s="56" t="s">
        <v>501</v>
      </c>
      <c r="K639" s="83">
        <v>0</v>
      </c>
      <c r="L639" s="62">
        <f t="shared" si="24"/>
        <v>0</v>
      </c>
      <c r="M639" s="56"/>
      <c r="N639" s="56"/>
      <c r="O639" s="56"/>
      <c r="P639" s="56"/>
      <c r="Q639" s="56"/>
      <c r="R639" s="56"/>
      <c r="S639" s="56"/>
      <c r="T639" s="56"/>
      <c r="U639" s="56"/>
      <c r="V639" s="56"/>
      <c r="W639" s="63">
        <v>0</v>
      </c>
      <c r="X639" s="67" t="s">
        <v>2234</v>
      </c>
      <c r="Y639" s="56"/>
    </row>
    <row r="640" spans="1:25" ht="12" customHeight="1" x14ac:dyDescent="0.3">
      <c r="A640" s="59">
        <v>644</v>
      </c>
      <c r="B640" s="82">
        <v>6130</v>
      </c>
      <c r="C640" s="56" t="s">
        <v>2213</v>
      </c>
      <c r="D640" s="56"/>
      <c r="E640" s="56" t="s">
        <v>1381</v>
      </c>
      <c r="F640" s="56" t="s">
        <v>505</v>
      </c>
      <c r="G640" s="56" t="s">
        <v>506</v>
      </c>
      <c r="H640" s="56" t="s">
        <v>327</v>
      </c>
      <c r="I640" s="56" t="s">
        <v>911</v>
      </c>
      <c r="J640" s="56" t="s">
        <v>507</v>
      </c>
      <c r="K640" s="83">
        <v>1000000</v>
      </c>
      <c r="L640" s="62">
        <f t="shared" si="24"/>
        <v>0</v>
      </c>
      <c r="M640" s="56"/>
      <c r="N640" s="56"/>
      <c r="O640" s="56"/>
      <c r="P640" s="56"/>
      <c r="Q640" s="56"/>
      <c r="R640" s="56"/>
      <c r="S640" s="56"/>
      <c r="T640" s="56"/>
      <c r="U640" s="56" t="s">
        <v>311</v>
      </c>
      <c r="V640" s="56" t="s">
        <v>1705</v>
      </c>
      <c r="W640" s="63">
        <v>0</v>
      </c>
      <c r="X640" s="67" t="s">
        <v>2269</v>
      </c>
      <c r="Y640" s="56"/>
    </row>
    <row r="641" spans="1:25" ht="12" customHeight="1" x14ac:dyDescent="0.3">
      <c r="A641" s="59">
        <v>645</v>
      </c>
      <c r="B641" s="82">
        <v>6131</v>
      </c>
      <c r="C641" s="56" t="s">
        <v>2213</v>
      </c>
      <c r="D641" s="56"/>
      <c r="E641" s="56" t="s">
        <v>2215</v>
      </c>
      <c r="F641" s="56" t="s">
        <v>508</v>
      </c>
      <c r="G641" s="56" t="s">
        <v>509</v>
      </c>
      <c r="H641" s="56" t="s">
        <v>327</v>
      </c>
      <c r="I641" s="56" t="s">
        <v>911</v>
      </c>
      <c r="J641" s="56" t="s">
        <v>507</v>
      </c>
      <c r="K641" s="83">
        <v>850000</v>
      </c>
      <c r="L641" s="62">
        <f t="shared" si="24"/>
        <v>0</v>
      </c>
      <c r="M641" s="56"/>
      <c r="N641" s="56"/>
      <c r="O641" s="56"/>
      <c r="P641" s="56"/>
      <c r="Q641" s="56"/>
      <c r="R641" s="56"/>
      <c r="S641" s="56"/>
      <c r="T641" s="56"/>
      <c r="U641" s="56" t="s">
        <v>510</v>
      </c>
      <c r="V641" s="56"/>
      <c r="W641" s="63">
        <v>0</v>
      </c>
      <c r="X641" s="67" t="s">
        <v>2256</v>
      </c>
      <c r="Y641" s="56"/>
    </row>
    <row r="642" spans="1:25" ht="12" customHeight="1" x14ac:dyDescent="0.3">
      <c r="A642" s="59">
        <v>646</v>
      </c>
      <c r="B642" s="82">
        <v>6132</v>
      </c>
      <c r="C642" s="56" t="s">
        <v>2213</v>
      </c>
      <c r="D642" s="56"/>
      <c r="E642" s="56" t="s">
        <v>754</v>
      </c>
      <c r="F642" s="56" t="s">
        <v>511</v>
      </c>
      <c r="G642" s="56" t="s">
        <v>312</v>
      </c>
      <c r="H642" s="56" t="s">
        <v>1835</v>
      </c>
      <c r="I642" s="56" t="s">
        <v>911</v>
      </c>
      <c r="J642" s="56" t="s">
        <v>507</v>
      </c>
      <c r="K642" s="83">
        <v>1000000</v>
      </c>
      <c r="L642" s="62">
        <f t="shared" si="24"/>
        <v>0</v>
      </c>
      <c r="M642" s="56"/>
      <c r="N642" s="56"/>
      <c r="O642" s="56"/>
      <c r="P642" s="56"/>
      <c r="Q642" s="56"/>
      <c r="R642" s="56"/>
      <c r="S642" s="56"/>
      <c r="T642" s="56"/>
      <c r="U642" s="56" t="s">
        <v>512</v>
      </c>
      <c r="V642" s="56"/>
      <c r="W642" s="63">
        <v>0</v>
      </c>
      <c r="X642" s="67" t="s">
        <v>2234</v>
      </c>
      <c r="Y642" s="56"/>
    </row>
    <row r="643" spans="1:25" ht="12" customHeight="1" x14ac:dyDescent="0.3">
      <c r="A643" s="59">
        <v>647</v>
      </c>
      <c r="B643" s="82">
        <v>6133</v>
      </c>
      <c r="C643" s="56" t="s">
        <v>2213</v>
      </c>
      <c r="D643" s="56"/>
      <c r="E643" s="56" t="s">
        <v>2025</v>
      </c>
      <c r="F643" s="56" t="s">
        <v>513</v>
      </c>
      <c r="G643" s="56" t="s">
        <v>313</v>
      </c>
      <c r="H643" s="56"/>
      <c r="I643" s="56" t="s">
        <v>911</v>
      </c>
      <c r="J643" s="56" t="s">
        <v>507</v>
      </c>
      <c r="K643" s="83">
        <v>0</v>
      </c>
      <c r="L643" s="62">
        <f t="shared" si="24"/>
        <v>0</v>
      </c>
      <c r="M643" s="56"/>
      <c r="N643" s="56"/>
      <c r="O643" s="56"/>
      <c r="P643" s="56"/>
      <c r="Q643" s="56"/>
      <c r="R643" s="56"/>
      <c r="S643" s="56"/>
      <c r="T643" s="56"/>
      <c r="U643" s="56" t="s">
        <v>514</v>
      </c>
      <c r="V643" s="56"/>
      <c r="W643" s="63">
        <v>0</v>
      </c>
      <c r="X643" s="67" t="s">
        <v>2234</v>
      </c>
      <c r="Y643" s="56"/>
    </row>
    <row r="644" spans="1:25" ht="12" customHeight="1" x14ac:dyDescent="0.3">
      <c r="A644" s="59">
        <v>648</v>
      </c>
      <c r="B644" s="82">
        <v>6134</v>
      </c>
      <c r="C644" s="56" t="s">
        <v>2213</v>
      </c>
      <c r="D644" s="56" t="s">
        <v>778</v>
      </c>
      <c r="E644" s="56" t="s">
        <v>779</v>
      </c>
      <c r="F644" s="56" t="s">
        <v>487</v>
      </c>
      <c r="G644" s="56" t="s">
        <v>488</v>
      </c>
      <c r="H644" s="56" t="s">
        <v>1840</v>
      </c>
      <c r="I644" s="56" t="s">
        <v>911</v>
      </c>
      <c r="J644" s="56" t="s">
        <v>507</v>
      </c>
      <c r="K644" s="83">
        <v>250000</v>
      </c>
      <c r="L644" s="62">
        <f t="shared" si="24"/>
        <v>0</v>
      </c>
      <c r="M644" s="56"/>
      <c r="N644" s="56"/>
      <c r="O644" s="56"/>
      <c r="P644" s="56"/>
      <c r="Q644" s="56"/>
      <c r="R644" s="56"/>
      <c r="S644" s="56"/>
      <c r="T644" s="56"/>
      <c r="U644" s="56" t="s">
        <v>489</v>
      </c>
      <c r="V644" s="56"/>
      <c r="W644" s="63">
        <v>0</v>
      </c>
      <c r="X644" s="67" t="s">
        <v>2234</v>
      </c>
      <c r="Y644" s="56"/>
    </row>
    <row r="645" spans="1:25" ht="12" customHeight="1" x14ac:dyDescent="0.3">
      <c r="A645" s="59">
        <v>649</v>
      </c>
      <c r="B645" s="82">
        <v>6135</v>
      </c>
      <c r="C645" s="56" t="s">
        <v>2213</v>
      </c>
      <c r="D645" s="56" t="s">
        <v>778</v>
      </c>
      <c r="E645" s="56" t="s">
        <v>779</v>
      </c>
      <c r="F645" s="56" t="s">
        <v>490</v>
      </c>
      <c r="G645" s="56" t="s">
        <v>491</v>
      </c>
      <c r="H645" s="56" t="s">
        <v>1840</v>
      </c>
      <c r="I645" s="56" t="s">
        <v>911</v>
      </c>
      <c r="J645" s="56" t="s">
        <v>507</v>
      </c>
      <c r="K645" s="83">
        <v>700000</v>
      </c>
      <c r="L645" s="62">
        <f t="shared" si="24"/>
        <v>0</v>
      </c>
      <c r="M645" s="56"/>
      <c r="N645" s="56"/>
      <c r="O645" s="56"/>
      <c r="P645" s="56"/>
      <c r="Q645" s="56"/>
      <c r="R645" s="56"/>
      <c r="S645" s="56"/>
      <c r="T645" s="56"/>
      <c r="U645" s="56" t="s">
        <v>489</v>
      </c>
      <c r="V645" s="56"/>
      <c r="W645" s="63">
        <v>0</v>
      </c>
      <c r="X645" s="67" t="s">
        <v>2234</v>
      </c>
      <c r="Y645" s="56"/>
    </row>
    <row r="646" spans="1:25" ht="12" customHeight="1" x14ac:dyDescent="0.3">
      <c r="A646" s="59">
        <v>650</v>
      </c>
      <c r="B646" s="82">
        <v>6136</v>
      </c>
      <c r="C646" s="56" t="s">
        <v>2213</v>
      </c>
      <c r="D646" s="56"/>
      <c r="E646" s="56" t="s">
        <v>1678</v>
      </c>
      <c r="F646" s="56" t="s">
        <v>492</v>
      </c>
      <c r="G646" s="56" t="s">
        <v>314</v>
      </c>
      <c r="H646" s="56" t="s">
        <v>1840</v>
      </c>
      <c r="I646" s="56" t="s">
        <v>911</v>
      </c>
      <c r="J646" s="56" t="s">
        <v>507</v>
      </c>
      <c r="K646" s="83">
        <v>3000000</v>
      </c>
      <c r="L646" s="62">
        <f t="shared" si="24"/>
        <v>0</v>
      </c>
      <c r="M646" s="56"/>
      <c r="N646" s="56"/>
      <c r="O646" s="56"/>
      <c r="P646" s="56"/>
      <c r="Q646" s="56"/>
      <c r="R646" s="56"/>
      <c r="S646" s="56"/>
      <c r="T646" s="56"/>
      <c r="U646" s="56" t="s">
        <v>489</v>
      </c>
      <c r="V646" s="56"/>
      <c r="W646" s="63">
        <v>0</v>
      </c>
      <c r="X646" s="67" t="s">
        <v>2234</v>
      </c>
      <c r="Y646" s="56"/>
    </row>
    <row r="647" spans="1:25" ht="12" customHeight="1" x14ac:dyDescent="0.3">
      <c r="A647" s="59">
        <v>651</v>
      </c>
      <c r="B647" s="82">
        <v>6137</v>
      </c>
      <c r="C647" s="56" t="s">
        <v>2213</v>
      </c>
      <c r="D647" s="56"/>
      <c r="E647" s="56" t="s">
        <v>1823</v>
      </c>
      <c r="F647" s="56" t="s">
        <v>493</v>
      </c>
      <c r="G647" s="56" t="s">
        <v>494</v>
      </c>
      <c r="H647" s="56" t="s">
        <v>1835</v>
      </c>
      <c r="I647" s="56" t="s">
        <v>911</v>
      </c>
      <c r="J647" s="56" t="s">
        <v>507</v>
      </c>
      <c r="K647" s="83">
        <v>1500000</v>
      </c>
      <c r="L647" s="62">
        <f t="shared" si="24"/>
        <v>0</v>
      </c>
      <c r="M647" s="56"/>
      <c r="N647" s="56"/>
      <c r="O647" s="56"/>
      <c r="P647" s="56"/>
      <c r="Q647" s="56"/>
      <c r="R647" s="56"/>
      <c r="S647" s="56"/>
      <c r="T647" s="56"/>
      <c r="U647" s="56" t="s">
        <v>100</v>
      </c>
      <c r="V647" s="56"/>
      <c r="W647" s="63">
        <v>0</v>
      </c>
      <c r="X647" s="67" t="s">
        <v>2227</v>
      </c>
      <c r="Y647" s="56"/>
    </row>
    <row r="648" spans="1:25" ht="12" customHeight="1" x14ac:dyDescent="0.3">
      <c r="A648" s="59">
        <v>652</v>
      </c>
      <c r="B648" s="82">
        <v>6138</v>
      </c>
      <c r="C648" s="56" t="s">
        <v>2213</v>
      </c>
      <c r="D648" s="56"/>
      <c r="E648" s="56" t="s">
        <v>1849</v>
      </c>
      <c r="F648" s="56" t="s">
        <v>495</v>
      </c>
      <c r="G648" s="56" t="s">
        <v>108</v>
      </c>
      <c r="H648" s="56" t="s">
        <v>1820</v>
      </c>
      <c r="I648" s="56" t="s">
        <v>911</v>
      </c>
      <c r="J648" s="56" t="s">
        <v>507</v>
      </c>
      <c r="K648" s="83">
        <v>50000</v>
      </c>
      <c r="L648" s="62">
        <f t="shared" si="24"/>
        <v>0</v>
      </c>
      <c r="M648" s="56"/>
      <c r="N648" s="56"/>
      <c r="O648" s="56"/>
      <c r="P648" s="56"/>
      <c r="Q648" s="56"/>
      <c r="R648" s="56"/>
      <c r="S648" s="56"/>
      <c r="T648" s="56"/>
      <c r="U648" s="56" t="s">
        <v>109</v>
      </c>
      <c r="V648" s="56"/>
      <c r="W648" s="63">
        <v>0</v>
      </c>
      <c r="X648" s="67" t="s">
        <v>2234</v>
      </c>
      <c r="Y648" s="56"/>
    </row>
    <row r="649" spans="1:25" ht="12" customHeight="1" x14ac:dyDescent="0.3">
      <c r="A649" s="59">
        <v>653</v>
      </c>
      <c r="B649" s="82">
        <v>6139</v>
      </c>
      <c r="C649" s="56" t="s">
        <v>2213</v>
      </c>
      <c r="D649" s="56" t="s">
        <v>778</v>
      </c>
      <c r="E649" s="56" t="s">
        <v>1849</v>
      </c>
      <c r="F649" s="56"/>
      <c r="G649" s="56" t="s">
        <v>110</v>
      </c>
      <c r="H649" s="56" t="s">
        <v>1840</v>
      </c>
      <c r="I649" s="56" t="s">
        <v>1652</v>
      </c>
      <c r="J649" s="56" t="s">
        <v>111</v>
      </c>
      <c r="K649" s="83">
        <v>5000000</v>
      </c>
      <c r="L649" s="62">
        <f t="shared" si="24"/>
        <v>0</v>
      </c>
      <c r="M649" s="56"/>
      <c r="N649" s="56"/>
      <c r="O649" s="56"/>
      <c r="P649" s="56"/>
      <c r="Q649" s="56"/>
      <c r="R649" s="56"/>
      <c r="S649" s="56"/>
      <c r="T649" s="56"/>
      <c r="U649" s="56"/>
      <c r="V649" s="56"/>
      <c r="W649" s="63">
        <v>0</v>
      </c>
      <c r="X649" s="67" t="s">
        <v>2234</v>
      </c>
      <c r="Y649" s="56"/>
    </row>
    <row r="650" spans="1:25" ht="12" customHeight="1" x14ac:dyDescent="0.3">
      <c r="A650" s="59">
        <v>654</v>
      </c>
      <c r="B650" s="82">
        <v>6140</v>
      </c>
      <c r="C650" s="56" t="s">
        <v>2213</v>
      </c>
      <c r="D650" s="56"/>
      <c r="E650" s="56" t="s">
        <v>1678</v>
      </c>
      <c r="F650" s="56"/>
      <c r="G650" s="56" t="s">
        <v>112</v>
      </c>
      <c r="H650" s="56" t="s">
        <v>1840</v>
      </c>
      <c r="I650" s="56" t="s">
        <v>1652</v>
      </c>
      <c r="J650" s="56" t="s">
        <v>111</v>
      </c>
      <c r="K650" s="83">
        <v>5000000</v>
      </c>
      <c r="L650" s="62">
        <f t="shared" si="24"/>
        <v>0</v>
      </c>
      <c r="M650" s="56"/>
      <c r="N650" s="56"/>
      <c r="O650" s="56"/>
      <c r="P650" s="56"/>
      <c r="Q650" s="56"/>
      <c r="R650" s="56"/>
      <c r="S650" s="56"/>
      <c r="T650" s="56"/>
      <c r="U650" s="56"/>
      <c r="V650" s="56"/>
      <c r="W650" s="63">
        <v>0</v>
      </c>
      <c r="X650" s="67" t="s">
        <v>2234</v>
      </c>
      <c r="Y650" s="56"/>
    </row>
    <row r="651" spans="1:25" ht="12" customHeight="1" x14ac:dyDescent="0.3">
      <c r="A651" s="59">
        <v>655</v>
      </c>
      <c r="B651" s="82">
        <v>6141</v>
      </c>
      <c r="C651" s="56" t="s">
        <v>2213</v>
      </c>
      <c r="D651" s="56"/>
      <c r="E651" s="56" t="s">
        <v>1849</v>
      </c>
      <c r="F651" s="56"/>
      <c r="G651" s="56" t="s">
        <v>113</v>
      </c>
      <c r="H651" s="56" t="s">
        <v>1840</v>
      </c>
      <c r="I651" s="56" t="s">
        <v>1652</v>
      </c>
      <c r="J651" s="56" t="s">
        <v>111</v>
      </c>
      <c r="K651" s="83">
        <v>2000000</v>
      </c>
      <c r="L651" s="62">
        <f t="shared" si="24"/>
        <v>0</v>
      </c>
      <c r="M651" s="56"/>
      <c r="N651" s="56"/>
      <c r="O651" s="56"/>
      <c r="P651" s="56"/>
      <c r="Q651" s="56"/>
      <c r="R651" s="56"/>
      <c r="S651" s="56"/>
      <c r="T651" s="56"/>
      <c r="U651" s="56" t="s">
        <v>114</v>
      </c>
      <c r="V651" s="56"/>
      <c r="W651" s="63">
        <v>0</v>
      </c>
      <c r="X651" s="67" t="s">
        <v>2234</v>
      </c>
      <c r="Y651" s="56"/>
    </row>
    <row r="652" spans="1:25" ht="12" customHeight="1" x14ac:dyDescent="0.3">
      <c r="A652" s="59">
        <v>656</v>
      </c>
      <c r="B652" s="82">
        <v>6142</v>
      </c>
      <c r="C652" s="56" t="s">
        <v>2213</v>
      </c>
      <c r="D652" s="56"/>
      <c r="E652" s="56" t="s">
        <v>2264</v>
      </c>
      <c r="F652" s="56"/>
      <c r="G652" s="56" t="s">
        <v>115</v>
      </c>
      <c r="H652" s="56" t="s">
        <v>1820</v>
      </c>
      <c r="I652" s="56" t="s">
        <v>1652</v>
      </c>
      <c r="J652" s="56" t="s">
        <v>111</v>
      </c>
      <c r="K652" s="83">
        <v>2000000</v>
      </c>
      <c r="L652" s="62">
        <f t="shared" si="24"/>
        <v>0</v>
      </c>
      <c r="M652" s="56"/>
      <c r="N652" s="56"/>
      <c r="O652" s="56"/>
      <c r="P652" s="56"/>
      <c r="Q652" s="56"/>
      <c r="R652" s="56"/>
      <c r="S652" s="56"/>
      <c r="T652" s="56"/>
      <c r="U652" s="56"/>
      <c r="V652" s="56"/>
      <c r="W652" s="63">
        <v>0</v>
      </c>
      <c r="X652" s="67" t="s">
        <v>2234</v>
      </c>
      <c r="Y652" s="56"/>
    </row>
    <row r="653" spans="1:25" ht="12" customHeight="1" x14ac:dyDescent="0.3">
      <c r="A653" s="59">
        <v>657</v>
      </c>
      <c r="B653" s="82">
        <v>6143</v>
      </c>
      <c r="C653" s="56" t="s">
        <v>2213</v>
      </c>
      <c r="D653" s="56" t="s">
        <v>778</v>
      </c>
      <c r="E653" s="56" t="s">
        <v>779</v>
      </c>
      <c r="F653" s="56" t="s">
        <v>116</v>
      </c>
      <c r="G653" s="56" t="s">
        <v>101</v>
      </c>
      <c r="H653" s="56" t="s">
        <v>1914</v>
      </c>
      <c r="I653" s="56" t="s">
        <v>1751</v>
      </c>
      <c r="J653" s="56" t="s">
        <v>117</v>
      </c>
      <c r="K653" s="83">
        <v>40000</v>
      </c>
      <c r="L653" s="62">
        <f t="shared" si="24"/>
        <v>0</v>
      </c>
      <c r="M653" s="56"/>
      <c r="N653" s="56"/>
      <c r="O653" s="56"/>
      <c r="P653" s="56"/>
      <c r="Q653" s="56"/>
      <c r="R653" s="56"/>
      <c r="S653" s="56"/>
      <c r="T653" s="56"/>
      <c r="U653" s="56" t="s">
        <v>497</v>
      </c>
      <c r="V653" s="56"/>
      <c r="W653" s="63">
        <v>0</v>
      </c>
      <c r="X653" s="67" t="s">
        <v>2234</v>
      </c>
      <c r="Y653" s="56"/>
    </row>
    <row r="654" spans="1:25" ht="12" customHeight="1" x14ac:dyDescent="0.3">
      <c r="A654" s="59">
        <v>658</v>
      </c>
      <c r="B654" s="82">
        <v>6144</v>
      </c>
      <c r="C654" s="56" t="s">
        <v>2213</v>
      </c>
      <c r="D654" s="56"/>
      <c r="E654" s="56" t="s">
        <v>1823</v>
      </c>
      <c r="F654" s="56" t="s">
        <v>118</v>
      </c>
      <c r="G654" s="56" t="s">
        <v>102</v>
      </c>
      <c r="H654" s="56" t="s">
        <v>641</v>
      </c>
      <c r="I654" s="56" t="s">
        <v>1751</v>
      </c>
      <c r="J654" s="56" t="s">
        <v>117</v>
      </c>
      <c r="K654" s="83">
        <v>2500000</v>
      </c>
      <c r="L654" s="62">
        <f t="shared" si="24"/>
        <v>0</v>
      </c>
      <c r="M654" s="56"/>
      <c r="N654" s="56"/>
      <c r="O654" s="56"/>
      <c r="P654" s="56"/>
      <c r="Q654" s="56"/>
      <c r="R654" s="56"/>
      <c r="S654" s="56"/>
      <c r="T654" s="56"/>
      <c r="U654" s="56" t="s">
        <v>119</v>
      </c>
      <c r="V654" s="56"/>
      <c r="W654" s="63">
        <v>0</v>
      </c>
      <c r="X654" s="67" t="s">
        <v>1482</v>
      </c>
      <c r="Y654" s="56"/>
    </row>
    <row r="655" spans="1:25" ht="12" customHeight="1" x14ac:dyDescent="0.3">
      <c r="A655" s="59">
        <v>659</v>
      </c>
      <c r="B655" s="82">
        <v>6145</v>
      </c>
      <c r="C655" s="56" t="s">
        <v>2213</v>
      </c>
      <c r="D655" s="56" t="s">
        <v>2149</v>
      </c>
      <c r="E655" s="56" t="s">
        <v>784</v>
      </c>
      <c r="F655" s="56" t="s">
        <v>515</v>
      </c>
      <c r="G655" s="56" t="s">
        <v>103</v>
      </c>
      <c r="H655" s="56" t="s">
        <v>327</v>
      </c>
      <c r="I655" s="56" t="s">
        <v>1575</v>
      </c>
      <c r="J655" s="56" t="s">
        <v>516</v>
      </c>
      <c r="K655" s="83">
        <v>100000</v>
      </c>
      <c r="L655" s="62">
        <f t="shared" si="24"/>
        <v>0</v>
      </c>
      <c r="M655" s="56"/>
      <c r="N655" s="56"/>
      <c r="O655" s="56"/>
      <c r="P655" s="56"/>
      <c r="Q655" s="56"/>
      <c r="R655" s="56"/>
      <c r="S655" s="56"/>
      <c r="T655" s="56"/>
      <c r="U655" s="56" t="s">
        <v>104</v>
      </c>
      <c r="V655" s="56"/>
      <c r="W655" s="63">
        <v>0</v>
      </c>
      <c r="X655" s="67" t="s">
        <v>2234</v>
      </c>
      <c r="Y655" s="56"/>
    </row>
    <row r="656" spans="1:25" ht="12" customHeight="1" x14ac:dyDescent="0.3">
      <c r="A656" s="59">
        <v>660</v>
      </c>
      <c r="B656" s="82">
        <v>6146</v>
      </c>
      <c r="C656" s="56" t="s">
        <v>2213</v>
      </c>
      <c r="D656" s="56" t="s">
        <v>809</v>
      </c>
      <c r="E656" s="56" t="s">
        <v>1849</v>
      </c>
      <c r="F656" s="56" t="s">
        <v>517</v>
      </c>
      <c r="G656" s="56" t="s">
        <v>105</v>
      </c>
      <c r="H656" s="56" t="s">
        <v>1466</v>
      </c>
      <c r="I656" s="56" t="s">
        <v>1575</v>
      </c>
      <c r="J656" s="56" t="s">
        <v>516</v>
      </c>
      <c r="K656" s="83">
        <v>250000</v>
      </c>
      <c r="L656" s="62">
        <f t="shared" si="24"/>
        <v>0</v>
      </c>
      <c r="M656" s="56"/>
      <c r="N656" s="56"/>
      <c r="O656" s="56"/>
      <c r="P656" s="56"/>
      <c r="Q656" s="56"/>
      <c r="R656" s="56"/>
      <c r="S656" s="56"/>
      <c r="T656" s="56"/>
      <c r="U656" s="56" t="s">
        <v>106</v>
      </c>
      <c r="V656" s="56"/>
      <c r="W656" s="63">
        <v>0</v>
      </c>
      <c r="X656" s="67" t="s">
        <v>2234</v>
      </c>
      <c r="Y656" s="56"/>
    </row>
    <row r="657" spans="1:25" ht="12" customHeight="1" x14ac:dyDescent="0.3">
      <c r="A657" s="59">
        <v>661</v>
      </c>
      <c r="B657" s="82">
        <v>6147</v>
      </c>
      <c r="C657" s="56" t="s">
        <v>2213</v>
      </c>
      <c r="D657" s="56" t="s">
        <v>2149</v>
      </c>
      <c r="E657" s="56" t="s">
        <v>1914</v>
      </c>
      <c r="F657" s="56" t="s">
        <v>518</v>
      </c>
      <c r="G657" s="56" t="s">
        <v>107</v>
      </c>
      <c r="H657" s="56" t="s">
        <v>1914</v>
      </c>
      <c r="I657" s="56" t="s">
        <v>1575</v>
      </c>
      <c r="J657" s="56" t="s">
        <v>516</v>
      </c>
      <c r="K657" s="83">
        <v>0</v>
      </c>
      <c r="L657" s="62">
        <f t="shared" si="24"/>
        <v>0</v>
      </c>
      <c r="M657" s="56"/>
      <c r="N657" s="56"/>
      <c r="O657" s="56"/>
      <c r="P657" s="56"/>
      <c r="Q657" s="56"/>
      <c r="R657" s="56"/>
      <c r="S657" s="56"/>
      <c r="T657" s="56"/>
      <c r="U657" s="56" t="s">
        <v>519</v>
      </c>
      <c r="V657" s="56"/>
      <c r="W657" s="63">
        <v>0</v>
      </c>
      <c r="X657" s="67" t="s">
        <v>2234</v>
      </c>
      <c r="Y657" s="56"/>
    </row>
    <row r="658" spans="1:25" ht="12" customHeight="1" x14ac:dyDescent="0.3">
      <c r="A658" s="59">
        <v>662</v>
      </c>
      <c r="B658" s="82">
        <v>6148</v>
      </c>
      <c r="C658" s="56" t="s">
        <v>2213</v>
      </c>
      <c r="D658" s="56" t="s">
        <v>778</v>
      </c>
      <c r="E658" s="56" t="s">
        <v>1914</v>
      </c>
      <c r="F658" s="56" t="s">
        <v>520</v>
      </c>
      <c r="G658" s="56" t="s">
        <v>329</v>
      </c>
      <c r="H658" s="56" t="s">
        <v>1914</v>
      </c>
      <c r="I658" s="56" t="s">
        <v>1575</v>
      </c>
      <c r="J658" s="56" t="s">
        <v>516</v>
      </c>
      <c r="K658" s="83">
        <v>1000000</v>
      </c>
      <c r="L658" s="62">
        <f t="shared" si="24"/>
        <v>0</v>
      </c>
      <c r="M658" s="56"/>
      <c r="N658" s="56"/>
      <c r="O658" s="56"/>
      <c r="P658" s="56"/>
      <c r="Q658" s="56"/>
      <c r="R658" s="56"/>
      <c r="S658" s="56"/>
      <c r="T658" s="56"/>
      <c r="U658" s="56" t="s">
        <v>330</v>
      </c>
      <c r="V658" s="56"/>
      <c r="W658" s="63">
        <v>0</v>
      </c>
      <c r="X658" s="67" t="s">
        <v>2234</v>
      </c>
      <c r="Y658" s="56"/>
    </row>
    <row r="659" spans="1:25" ht="12" customHeight="1" x14ac:dyDescent="0.3">
      <c r="A659" s="59">
        <v>663</v>
      </c>
      <c r="B659" s="82">
        <v>6149</v>
      </c>
      <c r="C659" s="56" t="s">
        <v>2213</v>
      </c>
      <c r="D659" s="56" t="s">
        <v>778</v>
      </c>
      <c r="E659" s="56" t="s">
        <v>1849</v>
      </c>
      <c r="F659" s="56" t="s">
        <v>521</v>
      </c>
      <c r="G659" s="56" t="s">
        <v>331</v>
      </c>
      <c r="H659" s="56" t="s">
        <v>1820</v>
      </c>
      <c r="I659" s="56" t="s">
        <v>1575</v>
      </c>
      <c r="J659" s="56" t="s">
        <v>516</v>
      </c>
      <c r="K659" s="83">
        <v>70000</v>
      </c>
      <c r="L659" s="62">
        <f t="shared" si="24"/>
        <v>0</v>
      </c>
      <c r="M659" s="56"/>
      <c r="N659" s="56"/>
      <c r="O659" s="56"/>
      <c r="P659" s="56"/>
      <c r="Q659" s="56"/>
      <c r="R659" s="56"/>
      <c r="S659" s="56"/>
      <c r="T659" s="56"/>
      <c r="U659" s="56" t="s">
        <v>332</v>
      </c>
      <c r="V659" s="56"/>
      <c r="W659" s="63">
        <v>0</v>
      </c>
      <c r="X659" s="67" t="s">
        <v>2234</v>
      </c>
      <c r="Y659" s="56"/>
    </row>
    <row r="660" spans="1:25" ht="12" customHeight="1" x14ac:dyDescent="0.3">
      <c r="A660" s="59">
        <v>664</v>
      </c>
      <c r="B660" s="82">
        <v>6150</v>
      </c>
      <c r="C660" s="56" t="s">
        <v>2213</v>
      </c>
      <c r="D660" s="56" t="s">
        <v>778</v>
      </c>
      <c r="E660" s="56" t="s">
        <v>1914</v>
      </c>
      <c r="F660" s="56" t="s">
        <v>522</v>
      </c>
      <c r="G660" s="56" t="s">
        <v>523</v>
      </c>
      <c r="H660" s="56" t="s">
        <v>1914</v>
      </c>
      <c r="I660" s="56" t="s">
        <v>1575</v>
      </c>
      <c r="J660" s="56" t="s">
        <v>516</v>
      </c>
      <c r="K660" s="83">
        <v>455000</v>
      </c>
      <c r="L660" s="62">
        <f t="shared" si="24"/>
        <v>0</v>
      </c>
      <c r="M660" s="56"/>
      <c r="N660" s="56"/>
      <c r="O660" s="56"/>
      <c r="P660" s="56"/>
      <c r="Q660" s="56"/>
      <c r="R660" s="56"/>
      <c r="S660" s="56"/>
      <c r="T660" s="56"/>
      <c r="U660" s="56" t="s">
        <v>333</v>
      </c>
      <c r="V660" s="56"/>
      <c r="W660" s="63">
        <v>0</v>
      </c>
      <c r="X660" s="67" t="s">
        <v>2234</v>
      </c>
      <c r="Y660" s="56"/>
    </row>
    <row r="661" spans="1:25" ht="12" customHeight="1" x14ac:dyDescent="0.3">
      <c r="A661" s="59">
        <v>665</v>
      </c>
      <c r="B661" s="82">
        <v>6151</v>
      </c>
      <c r="C661" s="56" t="s">
        <v>2213</v>
      </c>
      <c r="D661" s="56" t="s">
        <v>778</v>
      </c>
      <c r="E661" s="56" t="s">
        <v>779</v>
      </c>
      <c r="F661" s="56" t="s">
        <v>524</v>
      </c>
      <c r="G661" s="56" t="s">
        <v>525</v>
      </c>
      <c r="H661" s="56" t="s">
        <v>1835</v>
      </c>
      <c r="I661" s="56" t="s">
        <v>1575</v>
      </c>
      <c r="J661" s="56" t="s">
        <v>526</v>
      </c>
      <c r="K661" s="83">
        <v>220000</v>
      </c>
      <c r="L661" s="62">
        <v>0</v>
      </c>
      <c r="M661" s="56"/>
      <c r="N661" s="56"/>
      <c r="O661" s="56"/>
      <c r="P661" s="56"/>
      <c r="Q661" s="56"/>
      <c r="R661" s="56"/>
      <c r="S661" s="56"/>
      <c r="T661" s="56"/>
      <c r="U661" s="56" t="s">
        <v>527</v>
      </c>
      <c r="V661" s="56"/>
      <c r="W661" s="63">
        <v>0</v>
      </c>
      <c r="X661" s="67"/>
      <c r="Y661" s="56"/>
    </row>
    <row r="662" spans="1:25" ht="12" customHeight="1" x14ac:dyDescent="0.3">
      <c r="A662" s="59">
        <v>666</v>
      </c>
      <c r="B662" s="82">
        <v>6152</v>
      </c>
      <c r="C662" s="56" t="s">
        <v>2213</v>
      </c>
      <c r="D662" s="56" t="s">
        <v>2149</v>
      </c>
      <c r="E662" s="56" t="s">
        <v>2092</v>
      </c>
      <c r="F662" s="56" t="s">
        <v>528</v>
      </c>
      <c r="G662" s="56" t="s">
        <v>529</v>
      </c>
      <c r="H662" s="56" t="s">
        <v>1890</v>
      </c>
      <c r="I662" s="56" t="s">
        <v>1575</v>
      </c>
      <c r="J662" s="56" t="s">
        <v>526</v>
      </c>
      <c r="K662" s="83">
        <v>50000</v>
      </c>
      <c r="L662" s="62">
        <v>0</v>
      </c>
      <c r="M662" s="56"/>
      <c r="N662" s="56"/>
      <c r="O662" s="56"/>
      <c r="P662" s="56"/>
      <c r="Q662" s="56"/>
      <c r="R662" s="56"/>
      <c r="S662" s="56"/>
      <c r="T662" s="56"/>
      <c r="U662" s="56" t="s">
        <v>530</v>
      </c>
      <c r="V662" s="56"/>
      <c r="W662" s="63">
        <v>0</v>
      </c>
      <c r="X662" s="67"/>
      <c r="Y662" s="56"/>
    </row>
    <row r="663" spans="1:25" ht="12" customHeight="1" x14ac:dyDescent="0.3">
      <c r="A663" s="59">
        <v>667</v>
      </c>
      <c r="B663" s="82">
        <v>6153</v>
      </c>
      <c r="C663" s="56" t="s">
        <v>2213</v>
      </c>
      <c r="D663" s="56" t="s">
        <v>2149</v>
      </c>
      <c r="E663" s="56" t="s">
        <v>1849</v>
      </c>
      <c r="F663" s="56" t="s">
        <v>531</v>
      </c>
      <c r="G663" s="56" t="s">
        <v>532</v>
      </c>
      <c r="H663" s="56" t="s">
        <v>1890</v>
      </c>
      <c r="I663" s="56" t="s">
        <v>1575</v>
      </c>
      <c r="J663" s="56" t="s">
        <v>526</v>
      </c>
      <c r="K663" s="83">
        <v>120000</v>
      </c>
      <c r="L663" s="62">
        <v>0</v>
      </c>
      <c r="M663" s="56"/>
      <c r="N663" s="56"/>
      <c r="O663" s="56"/>
      <c r="P663" s="56"/>
      <c r="Q663" s="56"/>
      <c r="R663" s="56"/>
      <c r="S663" s="56"/>
      <c r="T663" s="56"/>
      <c r="U663" s="56" t="s">
        <v>533</v>
      </c>
      <c r="V663" s="56"/>
      <c r="W663" s="63">
        <v>0</v>
      </c>
      <c r="X663" s="67"/>
      <c r="Y663" s="56"/>
    </row>
    <row r="664" spans="1:25" ht="12" customHeight="1" x14ac:dyDescent="0.3">
      <c r="A664" s="59">
        <v>668</v>
      </c>
      <c r="B664" s="82">
        <v>6154</v>
      </c>
      <c r="C664" s="56" t="s">
        <v>2213</v>
      </c>
      <c r="D664" s="56" t="s">
        <v>809</v>
      </c>
      <c r="E664" s="56" t="s">
        <v>1849</v>
      </c>
      <c r="F664" s="56" t="s">
        <v>534</v>
      </c>
      <c r="G664" s="56" t="s">
        <v>535</v>
      </c>
      <c r="H664" s="56" t="s">
        <v>1466</v>
      </c>
      <c r="I664" s="56" t="s">
        <v>1575</v>
      </c>
      <c r="J664" s="56" t="s">
        <v>526</v>
      </c>
      <c r="K664" s="83">
        <v>60000</v>
      </c>
      <c r="L664" s="62">
        <v>0</v>
      </c>
      <c r="M664" s="56"/>
      <c r="N664" s="56"/>
      <c r="O664" s="56"/>
      <c r="P664" s="56"/>
      <c r="Q664" s="56"/>
      <c r="R664" s="56"/>
      <c r="S664" s="56"/>
      <c r="T664" s="56"/>
      <c r="U664" s="56" t="s">
        <v>533</v>
      </c>
      <c r="V664" s="56"/>
      <c r="W664" s="63">
        <v>0</v>
      </c>
      <c r="X664" s="67"/>
      <c r="Y664" s="56"/>
    </row>
    <row r="665" spans="1:25" ht="12" customHeight="1" x14ac:dyDescent="0.3">
      <c r="A665" s="59">
        <v>669</v>
      </c>
      <c r="B665" s="82">
        <v>6155</v>
      </c>
      <c r="C665" s="56" t="s">
        <v>2213</v>
      </c>
      <c r="D665" s="56" t="s">
        <v>778</v>
      </c>
      <c r="E665" s="56" t="s">
        <v>536</v>
      </c>
      <c r="F665" s="56" t="s">
        <v>537</v>
      </c>
      <c r="G665" s="56" t="s">
        <v>538</v>
      </c>
      <c r="H665" s="56" t="s">
        <v>1840</v>
      </c>
      <c r="I665" s="56" t="s">
        <v>1575</v>
      </c>
      <c r="J665" s="56" t="s">
        <v>526</v>
      </c>
      <c r="K665" s="83">
        <v>2000000</v>
      </c>
      <c r="L665" s="62">
        <v>0</v>
      </c>
      <c r="M665" s="56"/>
      <c r="N665" s="56"/>
      <c r="O665" s="56"/>
      <c r="P665" s="56"/>
      <c r="Q665" s="56"/>
      <c r="R665" s="56"/>
      <c r="S665" s="56"/>
      <c r="T665" s="56"/>
      <c r="U665" s="56" t="s">
        <v>533</v>
      </c>
      <c r="V665" s="56"/>
      <c r="W665" s="63">
        <v>0</v>
      </c>
      <c r="X665" s="67"/>
      <c r="Y665" s="56"/>
    </row>
    <row r="666" spans="1:25" ht="12" customHeight="1" x14ac:dyDescent="0.3">
      <c r="A666" s="59">
        <v>670</v>
      </c>
      <c r="B666" s="82">
        <v>6156</v>
      </c>
      <c r="C666" s="56" t="s">
        <v>2213</v>
      </c>
      <c r="D666" s="56" t="s">
        <v>809</v>
      </c>
      <c r="E666" s="56" t="s">
        <v>1849</v>
      </c>
      <c r="F666" s="56" t="s">
        <v>539</v>
      </c>
      <c r="G666" s="56" t="s">
        <v>540</v>
      </c>
      <c r="H666" s="56" t="s">
        <v>1840</v>
      </c>
      <c r="I666" s="56" t="s">
        <v>1575</v>
      </c>
      <c r="J666" s="56" t="s">
        <v>526</v>
      </c>
      <c r="K666" s="83">
        <v>190000</v>
      </c>
      <c r="L666" s="62">
        <v>0</v>
      </c>
      <c r="M666" s="56"/>
      <c r="N666" s="56"/>
      <c r="O666" s="56"/>
      <c r="P666" s="56"/>
      <c r="Q666" s="56"/>
      <c r="R666" s="56"/>
      <c r="S666" s="56"/>
      <c r="T666" s="56"/>
      <c r="U666" s="56" t="s">
        <v>533</v>
      </c>
      <c r="V666" s="56"/>
      <c r="W666" s="63">
        <v>0</v>
      </c>
      <c r="X666" s="67"/>
      <c r="Y666" s="56"/>
    </row>
    <row r="667" spans="1:25" ht="12" customHeight="1" x14ac:dyDescent="0.3">
      <c r="A667" s="59">
        <v>671</v>
      </c>
      <c r="B667" s="82">
        <v>6157</v>
      </c>
      <c r="C667" s="56" t="s">
        <v>2213</v>
      </c>
      <c r="D667" s="56" t="s">
        <v>2149</v>
      </c>
      <c r="E667" s="56" t="s">
        <v>2092</v>
      </c>
      <c r="F667" s="56" t="s">
        <v>541</v>
      </c>
      <c r="G667" s="56" t="s">
        <v>334</v>
      </c>
      <c r="H667" s="56" t="s">
        <v>1840</v>
      </c>
      <c r="I667" s="56" t="s">
        <v>1575</v>
      </c>
      <c r="J667" s="56" t="s">
        <v>526</v>
      </c>
      <c r="K667" s="83">
        <v>950000</v>
      </c>
      <c r="L667" s="62">
        <v>0</v>
      </c>
      <c r="M667" s="56"/>
      <c r="N667" s="56"/>
      <c r="O667" s="56"/>
      <c r="P667" s="56"/>
      <c r="Q667" s="56"/>
      <c r="R667" s="56"/>
      <c r="S667" s="56"/>
      <c r="T667" s="56"/>
      <c r="U667" s="56" t="s">
        <v>533</v>
      </c>
      <c r="V667" s="56"/>
      <c r="W667" s="63">
        <v>0</v>
      </c>
      <c r="X667" s="67"/>
      <c r="Y667" s="56"/>
    </row>
    <row r="668" spans="1:25" ht="12" customHeight="1" x14ac:dyDescent="0.3">
      <c r="A668" s="59">
        <v>672</v>
      </c>
      <c r="B668" s="82">
        <v>6158</v>
      </c>
      <c r="C668" s="56" t="s">
        <v>2213</v>
      </c>
      <c r="D668" s="56" t="s">
        <v>2149</v>
      </c>
      <c r="E668" s="56" t="s">
        <v>2092</v>
      </c>
      <c r="F668" s="56" t="s">
        <v>542</v>
      </c>
      <c r="G668" s="56" t="s">
        <v>335</v>
      </c>
      <c r="H668" s="56" t="s">
        <v>1840</v>
      </c>
      <c r="I668" s="56" t="s">
        <v>1575</v>
      </c>
      <c r="J668" s="56" t="s">
        <v>526</v>
      </c>
      <c r="K668" s="83">
        <v>1150000</v>
      </c>
      <c r="L668" s="62">
        <v>0</v>
      </c>
      <c r="M668" s="56"/>
      <c r="N668" s="56"/>
      <c r="O668" s="56"/>
      <c r="P668" s="56"/>
      <c r="Q668" s="56"/>
      <c r="R668" s="56"/>
      <c r="S668" s="56"/>
      <c r="T668" s="56"/>
      <c r="U668" s="56" t="s">
        <v>533</v>
      </c>
      <c r="V668" s="56"/>
      <c r="W668" s="63">
        <v>0</v>
      </c>
      <c r="X668" s="67"/>
      <c r="Y668" s="56"/>
    </row>
    <row r="669" spans="1:25" ht="12" customHeight="1" x14ac:dyDescent="0.3">
      <c r="A669" s="59">
        <v>673</v>
      </c>
      <c r="B669" s="82" t="s">
        <v>543</v>
      </c>
      <c r="C669" s="56" t="s">
        <v>544</v>
      </c>
      <c r="D669" s="56" t="s">
        <v>545</v>
      </c>
      <c r="E669" s="56" t="s">
        <v>1823</v>
      </c>
      <c r="F669" s="56" t="s">
        <v>546</v>
      </c>
      <c r="G669" s="56" t="s">
        <v>547</v>
      </c>
      <c r="H669" s="56" t="s">
        <v>1835</v>
      </c>
      <c r="I669" s="56" t="s">
        <v>2145</v>
      </c>
      <c r="J669" s="56"/>
      <c r="K669" s="83">
        <v>3140000</v>
      </c>
      <c r="L669" s="62">
        <f t="shared" ref="L669:L711" si="25">K669*W669</f>
        <v>0</v>
      </c>
      <c r="M669" s="56"/>
      <c r="N669" s="56"/>
      <c r="O669" s="56"/>
      <c r="P669" s="56"/>
      <c r="Q669" s="56"/>
      <c r="R669" s="56"/>
      <c r="S669" s="56"/>
      <c r="T669" s="56"/>
      <c r="U669" s="56"/>
      <c r="V669" s="56"/>
      <c r="W669" s="89">
        <v>0</v>
      </c>
      <c r="X669" s="67" t="s">
        <v>1282</v>
      </c>
      <c r="Y669" s="56"/>
    </row>
    <row r="670" spans="1:25" ht="12" customHeight="1" x14ac:dyDescent="0.3">
      <c r="A670" s="59">
        <v>674</v>
      </c>
      <c r="B670" s="82" t="s">
        <v>543</v>
      </c>
      <c r="C670" s="56" t="s">
        <v>544</v>
      </c>
      <c r="D670" s="56" t="s">
        <v>545</v>
      </c>
      <c r="E670" s="56" t="s">
        <v>1823</v>
      </c>
      <c r="F670" s="56" t="s">
        <v>546</v>
      </c>
      <c r="G670" s="56" t="s">
        <v>548</v>
      </c>
      <c r="H670" s="56" t="s">
        <v>1835</v>
      </c>
      <c r="I670" s="56" t="s">
        <v>2151</v>
      </c>
      <c r="J670" s="56"/>
      <c r="K670" s="83">
        <v>450000</v>
      </c>
      <c r="L670" s="62">
        <f t="shared" si="25"/>
        <v>0</v>
      </c>
      <c r="M670" s="56"/>
      <c r="N670" s="56"/>
      <c r="O670" s="56"/>
      <c r="P670" s="56"/>
      <c r="Q670" s="56"/>
      <c r="R670" s="56"/>
      <c r="S670" s="56"/>
      <c r="T670" s="56"/>
      <c r="U670" s="56"/>
      <c r="V670" s="56"/>
      <c r="W670" s="89">
        <v>0</v>
      </c>
      <c r="X670" s="67" t="s">
        <v>1282</v>
      </c>
      <c r="Y670" s="56"/>
    </row>
    <row r="671" spans="1:25" ht="12" customHeight="1" x14ac:dyDescent="0.3">
      <c r="A671" s="59">
        <v>675</v>
      </c>
      <c r="B671" s="82" t="s">
        <v>543</v>
      </c>
      <c r="C671" s="56" t="s">
        <v>544</v>
      </c>
      <c r="D671" s="56" t="s">
        <v>545</v>
      </c>
      <c r="E671" s="56" t="s">
        <v>1823</v>
      </c>
      <c r="F671" s="56" t="s">
        <v>546</v>
      </c>
      <c r="G671" s="56" t="s">
        <v>549</v>
      </c>
      <c r="H671" s="56" t="s">
        <v>1835</v>
      </c>
      <c r="I671" s="56" t="s">
        <v>899</v>
      </c>
      <c r="J671" s="56"/>
      <c r="K671" s="83">
        <v>350000</v>
      </c>
      <c r="L671" s="62">
        <f t="shared" si="25"/>
        <v>0</v>
      </c>
      <c r="M671" s="56"/>
      <c r="N671" s="56"/>
      <c r="O671" s="56"/>
      <c r="P671" s="56"/>
      <c r="Q671" s="56"/>
      <c r="R671" s="56"/>
      <c r="S671" s="56"/>
      <c r="T671" s="56"/>
      <c r="U671" s="56"/>
      <c r="V671" s="56"/>
      <c r="W671" s="89">
        <v>0</v>
      </c>
      <c r="X671" s="67" t="s">
        <v>1282</v>
      </c>
      <c r="Y671" s="56"/>
    </row>
    <row r="672" spans="1:25" ht="12" customHeight="1" x14ac:dyDescent="0.3">
      <c r="A672" s="59">
        <v>676</v>
      </c>
      <c r="B672" s="82" t="s">
        <v>543</v>
      </c>
      <c r="C672" s="56" t="s">
        <v>544</v>
      </c>
      <c r="D672" s="56" t="s">
        <v>545</v>
      </c>
      <c r="E672" s="56" t="s">
        <v>1823</v>
      </c>
      <c r="F672" s="56" t="s">
        <v>546</v>
      </c>
      <c r="G672" s="56" t="s">
        <v>120</v>
      </c>
      <c r="H672" s="56" t="s">
        <v>1835</v>
      </c>
      <c r="I672" s="56" t="s">
        <v>854</v>
      </c>
      <c r="J672" s="56"/>
      <c r="K672" s="83">
        <v>1810000</v>
      </c>
      <c r="L672" s="62">
        <f t="shared" si="25"/>
        <v>0</v>
      </c>
      <c r="M672" s="56"/>
      <c r="N672" s="56"/>
      <c r="O672" s="56"/>
      <c r="P672" s="56"/>
      <c r="Q672" s="56"/>
      <c r="R672" s="56"/>
      <c r="S672" s="56"/>
      <c r="T672" s="56"/>
      <c r="U672" s="56"/>
      <c r="V672" s="56"/>
      <c r="W672" s="89">
        <v>0</v>
      </c>
      <c r="X672" s="67" t="s">
        <v>1282</v>
      </c>
      <c r="Y672" s="56"/>
    </row>
    <row r="673" spans="1:25" ht="12" customHeight="1" x14ac:dyDescent="0.3">
      <c r="A673" s="59">
        <v>677</v>
      </c>
      <c r="B673" s="82" t="s">
        <v>543</v>
      </c>
      <c r="C673" s="56" t="s">
        <v>544</v>
      </c>
      <c r="D673" s="56" t="s">
        <v>545</v>
      </c>
      <c r="E673" s="56" t="s">
        <v>1823</v>
      </c>
      <c r="F673" s="56" t="s">
        <v>546</v>
      </c>
      <c r="G673" s="56" t="s">
        <v>550</v>
      </c>
      <c r="H673" s="56" t="s">
        <v>1835</v>
      </c>
      <c r="I673" s="56" t="s">
        <v>1777</v>
      </c>
      <c r="J673" s="56"/>
      <c r="K673" s="83">
        <v>4820000</v>
      </c>
      <c r="L673" s="62">
        <f t="shared" si="25"/>
        <v>0</v>
      </c>
      <c r="M673" s="56"/>
      <c r="N673" s="56"/>
      <c r="O673" s="56"/>
      <c r="P673" s="56"/>
      <c r="Q673" s="56"/>
      <c r="R673" s="56"/>
      <c r="S673" s="56"/>
      <c r="T673" s="56"/>
      <c r="U673" s="56"/>
      <c r="V673" s="56"/>
      <c r="W673" s="89">
        <v>0</v>
      </c>
      <c r="X673" s="67" t="s">
        <v>1282</v>
      </c>
      <c r="Y673" s="56"/>
    </row>
    <row r="674" spans="1:25" ht="12" customHeight="1" x14ac:dyDescent="0.3">
      <c r="A674" s="59">
        <v>678</v>
      </c>
      <c r="B674" s="82" t="s">
        <v>543</v>
      </c>
      <c r="C674" s="56" t="s">
        <v>544</v>
      </c>
      <c r="D674" s="56" t="s">
        <v>545</v>
      </c>
      <c r="E674" s="56" t="s">
        <v>1823</v>
      </c>
      <c r="F674" s="56" t="s">
        <v>546</v>
      </c>
      <c r="G674" s="56" t="s">
        <v>551</v>
      </c>
      <c r="H674" s="56" t="s">
        <v>1835</v>
      </c>
      <c r="I674" s="56" t="s">
        <v>2177</v>
      </c>
      <c r="J674" s="56"/>
      <c r="K674" s="83">
        <v>1270000</v>
      </c>
      <c r="L674" s="62">
        <f t="shared" si="25"/>
        <v>0</v>
      </c>
      <c r="M674" s="56"/>
      <c r="N674" s="56"/>
      <c r="O674" s="56"/>
      <c r="P674" s="56"/>
      <c r="Q674" s="56"/>
      <c r="R674" s="56"/>
      <c r="S674" s="56"/>
      <c r="T674" s="56"/>
      <c r="U674" s="56"/>
      <c r="V674" s="56"/>
      <c r="W674" s="89">
        <v>0</v>
      </c>
      <c r="X674" s="67" t="s">
        <v>1282</v>
      </c>
      <c r="Y674" s="56"/>
    </row>
    <row r="675" spans="1:25" ht="12" customHeight="1" x14ac:dyDescent="0.3">
      <c r="A675" s="59">
        <v>679</v>
      </c>
      <c r="B675" s="82" t="s">
        <v>543</v>
      </c>
      <c r="C675" s="56" t="s">
        <v>544</v>
      </c>
      <c r="D675" s="56" t="s">
        <v>545</v>
      </c>
      <c r="E675" s="56" t="s">
        <v>2092</v>
      </c>
      <c r="F675" s="56" t="s">
        <v>546</v>
      </c>
      <c r="G675" s="56" t="s">
        <v>552</v>
      </c>
      <c r="H675" s="56" t="s">
        <v>591</v>
      </c>
      <c r="I675" s="56" t="s">
        <v>553</v>
      </c>
      <c r="J675" s="56"/>
      <c r="K675" s="83">
        <v>8000000</v>
      </c>
      <c r="L675" s="62">
        <f t="shared" si="25"/>
        <v>0</v>
      </c>
      <c r="M675" s="56"/>
      <c r="N675" s="56"/>
      <c r="O675" s="56"/>
      <c r="P675" s="56"/>
      <c r="Q675" s="56"/>
      <c r="R675" s="56"/>
      <c r="S675" s="56"/>
      <c r="T675" s="56"/>
      <c r="U675" s="56" t="s">
        <v>554</v>
      </c>
      <c r="V675" s="56"/>
      <c r="W675" s="89">
        <v>0</v>
      </c>
      <c r="X675" s="67" t="s">
        <v>1282</v>
      </c>
      <c r="Y675" s="56"/>
    </row>
    <row r="676" spans="1:25" ht="12" customHeight="1" x14ac:dyDescent="0.3">
      <c r="A676" s="59">
        <v>680</v>
      </c>
      <c r="B676" s="82" t="s">
        <v>543</v>
      </c>
      <c r="C676" s="56" t="s">
        <v>544</v>
      </c>
      <c r="D676" s="56" t="s">
        <v>545</v>
      </c>
      <c r="E676" s="56" t="s">
        <v>1823</v>
      </c>
      <c r="F676" s="56" t="s">
        <v>546</v>
      </c>
      <c r="G676" s="56" t="s">
        <v>121</v>
      </c>
      <c r="H676" s="56" t="s">
        <v>591</v>
      </c>
      <c r="I676" s="56" t="s">
        <v>1795</v>
      </c>
      <c r="J676" s="56"/>
      <c r="K676" s="83">
        <v>8000000</v>
      </c>
      <c r="L676" s="62">
        <f t="shared" si="25"/>
        <v>0</v>
      </c>
      <c r="M676" s="56"/>
      <c r="N676" s="56"/>
      <c r="O676" s="56"/>
      <c r="P676" s="56"/>
      <c r="Q676" s="56"/>
      <c r="R676" s="56"/>
      <c r="S676" s="56"/>
      <c r="T676" s="56"/>
      <c r="U676" s="84"/>
      <c r="V676" s="56"/>
      <c r="W676" s="89">
        <v>0</v>
      </c>
      <c r="X676" s="67" t="s">
        <v>1282</v>
      </c>
      <c r="Y676" s="56"/>
    </row>
    <row r="677" spans="1:25" ht="12" customHeight="1" x14ac:dyDescent="0.3">
      <c r="A677" s="59">
        <v>681</v>
      </c>
      <c r="B677" s="82" t="s">
        <v>543</v>
      </c>
      <c r="C677" s="56" t="s">
        <v>544</v>
      </c>
      <c r="D677" s="56" t="s">
        <v>545</v>
      </c>
      <c r="E677" s="56" t="s">
        <v>1823</v>
      </c>
      <c r="F677" s="56" t="s">
        <v>546</v>
      </c>
      <c r="G677" s="56" t="s">
        <v>122</v>
      </c>
      <c r="H677" s="56" t="s">
        <v>591</v>
      </c>
      <c r="I677" s="56" t="s">
        <v>1407</v>
      </c>
      <c r="J677" s="56"/>
      <c r="K677" s="83">
        <v>940000</v>
      </c>
      <c r="L677" s="62">
        <f t="shared" si="25"/>
        <v>0</v>
      </c>
      <c r="M677" s="56"/>
      <c r="N677" s="56"/>
      <c r="O677" s="56"/>
      <c r="P677" s="56"/>
      <c r="Q677" s="56"/>
      <c r="R677" s="56"/>
      <c r="S677" s="56"/>
      <c r="T677" s="56"/>
      <c r="U677" s="56"/>
      <c r="V677" s="56"/>
      <c r="W677" s="89">
        <v>0</v>
      </c>
      <c r="X677" s="67" t="s">
        <v>1282</v>
      </c>
      <c r="Y677" s="56"/>
    </row>
    <row r="678" spans="1:25" ht="12" customHeight="1" x14ac:dyDescent="0.3">
      <c r="A678" s="59">
        <v>682</v>
      </c>
      <c r="B678" s="82" t="s">
        <v>543</v>
      </c>
      <c r="C678" s="56" t="s">
        <v>544</v>
      </c>
      <c r="D678" s="56" t="s">
        <v>545</v>
      </c>
      <c r="E678" s="56" t="s">
        <v>1823</v>
      </c>
      <c r="F678" s="56" t="s">
        <v>546</v>
      </c>
      <c r="G678" s="56" t="s">
        <v>555</v>
      </c>
      <c r="H678" s="56" t="s">
        <v>1835</v>
      </c>
      <c r="I678" s="56" t="s">
        <v>1567</v>
      </c>
      <c r="J678" s="56"/>
      <c r="K678" s="83">
        <v>2660000</v>
      </c>
      <c r="L678" s="62">
        <f t="shared" si="25"/>
        <v>0</v>
      </c>
      <c r="M678" s="56"/>
      <c r="N678" s="56"/>
      <c r="O678" s="56"/>
      <c r="P678" s="56"/>
      <c r="Q678" s="56"/>
      <c r="R678" s="56"/>
      <c r="S678" s="56"/>
      <c r="T678" s="56"/>
      <c r="U678" s="56"/>
      <c r="V678" s="56"/>
      <c r="W678" s="89">
        <v>0</v>
      </c>
      <c r="X678" s="67" t="s">
        <v>1282</v>
      </c>
      <c r="Y678" s="56"/>
    </row>
    <row r="679" spans="1:25" ht="12" customHeight="1" x14ac:dyDescent="0.3">
      <c r="A679" s="59">
        <v>683</v>
      </c>
      <c r="B679" s="82" t="s">
        <v>543</v>
      </c>
      <c r="C679" s="56" t="s">
        <v>544</v>
      </c>
      <c r="D679" s="56" t="s">
        <v>545</v>
      </c>
      <c r="E679" s="56" t="s">
        <v>1849</v>
      </c>
      <c r="F679" s="56" t="s">
        <v>546</v>
      </c>
      <c r="G679" s="56" t="s">
        <v>556</v>
      </c>
      <c r="H679" s="56" t="s">
        <v>591</v>
      </c>
      <c r="I679" s="56" t="s">
        <v>1435</v>
      </c>
      <c r="J679" s="56"/>
      <c r="K679" s="83">
        <v>1000000</v>
      </c>
      <c r="L679" s="62">
        <f t="shared" si="25"/>
        <v>0</v>
      </c>
      <c r="M679" s="56"/>
      <c r="N679" s="56"/>
      <c r="O679" s="56"/>
      <c r="P679" s="56"/>
      <c r="Q679" s="56"/>
      <c r="R679" s="56"/>
      <c r="S679" s="56"/>
      <c r="T679" s="56"/>
      <c r="U679" s="56"/>
      <c r="V679" s="56"/>
      <c r="W679" s="89">
        <v>0</v>
      </c>
      <c r="X679" s="67" t="s">
        <v>1282</v>
      </c>
      <c r="Y679" s="56"/>
    </row>
    <row r="680" spans="1:25" ht="12" customHeight="1" x14ac:dyDescent="0.3">
      <c r="A680" s="59">
        <v>684</v>
      </c>
      <c r="B680" s="82" t="s">
        <v>543</v>
      </c>
      <c r="C680" s="56" t="s">
        <v>544</v>
      </c>
      <c r="D680" s="56" t="s">
        <v>545</v>
      </c>
      <c r="E680" s="56" t="s">
        <v>1823</v>
      </c>
      <c r="F680" s="56" t="s">
        <v>546</v>
      </c>
      <c r="G680" s="56" t="s">
        <v>557</v>
      </c>
      <c r="H680" s="56" t="s">
        <v>1835</v>
      </c>
      <c r="I680" s="56" t="s">
        <v>1449</v>
      </c>
      <c r="J680" s="56"/>
      <c r="K680" s="83">
        <v>600000</v>
      </c>
      <c r="L680" s="62">
        <f t="shared" si="25"/>
        <v>0</v>
      </c>
      <c r="M680" s="56"/>
      <c r="N680" s="56"/>
      <c r="O680" s="56"/>
      <c r="P680" s="56"/>
      <c r="Q680" s="56"/>
      <c r="R680" s="56"/>
      <c r="S680" s="56"/>
      <c r="T680" s="56"/>
      <c r="U680" s="56"/>
      <c r="V680" s="56"/>
      <c r="W680" s="89">
        <v>0</v>
      </c>
      <c r="X680" s="67" t="s">
        <v>1282</v>
      </c>
      <c r="Y680" s="56"/>
    </row>
    <row r="681" spans="1:25" ht="12" customHeight="1" x14ac:dyDescent="0.3">
      <c r="A681" s="59">
        <v>685</v>
      </c>
      <c r="B681" s="82" t="s">
        <v>543</v>
      </c>
      <c r="C681" s="56" t="s">
        <v>544</v>
      </c>
      <c r="D681" s="56" t="s">
        <v>545</v>
      </c>
      <c r="E681" s="56" t="s">
        <v>1823</v>
      </c>
      <c r="F681" s="56" t="s">
        <v>546</v>
      </c>
      <c r="G681" s="56" t="s">
        <v>558</v>
      </c>
      <c r="H681" s="56" t="s">
        <v>1835</v>
      </c>
      <c r="I681" s="56" t="s">
        <v>1336</v>
      </c>
      <c r="J681" s="56"/>
      <c r="K681" s="83">
        <v>4000000</v>
      </c>
      <c r="L681" s="62">
        <f t="shared" si="25"/>
        <v>0</v>
      </c>
      <c r="M681" s="56"/>
      <c r="N681" s="56"/>
      <c r="O681" s="56"/>
      <c r="P681" s="56"/>
      <c r="Q681" s="56"/>
      <c r="R681" s="56"/>
      <c r="S681" s="56"/>
      <c r="T681" s="56"/>
      <c r="U681" s="56"/>
      <c r="V681" s="56"/>
      <c r="W681" s="89">
        <v>0</v>
      </c>
      <c r="X681" s="67" t="s">
        <v>1282</v>
      </c>
      <c r="Y681" s="56"/>
    </row>
    <row r="682" spans="1:25" ht="12" customHeight="1" x14ac:dyDescent="0.3">
      <c r="A682" s="59">
        <v>686</v>
      </c>
      <c r="B682" s="82" t="s">
        <v>543</v>
      </c>
      <c r="C682" s="56" t="s">
        <v>544</v>
      </c>
      <c r="D682" s="56" t="s">
        <v>545</v>
      </c>
      <c r="E682" s="56" t="s">
        <v>1678</v>
      </c>
      <c r="F682" s="56" t="s">
        <v>546</v>
      </c>
      <c r="G682" s="56" t="s">
        <v>559</v>
      </c>
      <c r="H682" s="56" t="s">
        <v>1835</v>
      </c>
      <c r="I682" s="56" t="s">
        <v>1069</v>
      </c>
      <c r="J682" s="56"/>
      <c r="K682" s="83">
        <v>1550000</v>
      </c>
      <c r="L682" s="62">
        <f t="shared" si="25"/>
        <v>0</v>
      </c>
      <c r="M682" s="56"/>
      <c r="N682" s="56"/>
      <c r="O682" s="56"/>
      <c r="P682" s="56"/>
      <c r="Q682" s="56"/>
      <c r="R682" s="56"/>
      <c r="S682" s="56"/>
      <c r="T682" s="56"/>
      <c r="U682" s="56"/>
      <c r="V682" s="56"/>
      <c r="W682" s="89">
        <v>0</v>
      </c>
      <c r="X682" s="67" t="s">
        <v>1282</v>
      </c>
      <c r="Y682" s="56"/>
    </row>
    <row r="683" spans="1:25" ht="12" customHeight="1" x14ac:dyDescent="0.3">
      <c r="A683" s="59">
        <v>687</v>
      </c>
      <c r="B683" s="82" t="s">
        <v>543</v>
      </c>
      <c r="C683" s="56" t="s">
        <v>544</v>
      </c>
      <c r="D683" s="56" t="s">
        <v>545</v>
      </c>
      <c r="E683" s="56" t="s">
        <v>1823</v>
      </c>
      <c r="F683" s="56" t="s">
        <v>546</v>
      </c>
      <c r="G683" s="56" t="s">
        <v>560</v>
      </c>
      <c r="H683" s="56" t="s">
        <v>1835</v>
      </c>
      <c r="I683" s="56" t="s">
        <v>911</v>
      </c>
      <c r="J683" s="56"/>
      <c r="K683" s="83">
        <v>3000000</v>
      </c>
      <c r="L683" s="62">
        <f t="shared" si="25"/>
        <v>0</v>
      </c>
      <c r="M683" s="56"/>
      <c r="N683" s="56"/>
      <c r="O683" s="56"/>
      <c r="P683" s="56"/>
      <c r="Q683" s="56"/>
      <c r="R683" s="56"/>
      <c r="S683" s="56"/>
      <c r="T683" s="56"/>
      <c r="U683" s="56"/>
      <c r="V683" s="56"/>
      <c r="W683" s="89">
        <v>0</v>
      </c>
      <c r="X683" s="67" t="s">
        <v>1282</v>
      </c>
      <c r="Y683" s="56"/>
    </row>
    <row r="684" spans="1:25" ht="12" customHeight="1" x14ac:dyDescent="0.3">
      <c r="A684" s="59">
        <v>688</v>
      </c>
      <c r="B684" s="82" t="s">
        <v>543</v>
      </c>
      <c r="C684" s="56" t="s">
        <v>544</v>
      </c>
      <c r="D684" s="56" t="s">
        <v>545</v>
      </c>
      <c r="E684" s="56" t="s">
        <v>1823</v>
      </c>
      <c r="F684" s="56" t="s">
        <v>546</v>
      </c>
      <c r="G684" s="84" t="s">
        <v>123</v>
      </c>
      <c r="H684" s="56" t="s">
        <v>1835</v>
      </c>
      <c r="I684" s="56" t="s">
        <v>1652</v>
      </c>
      <c r="J684" s="56"/>
      <c r="K684" s="83">
        <v>16000000</v>
      </c>
      <c r="L684" s="62">
        <f t="shared" si="25"/>
        <v>0</v>
      </c>
      <c r="M684" s="56"/>
      <c r="N684" s="56"/>
      <c r="O684" s="56"/>
      <c r="P684" s="56"/>
      <c r="Q684" s="56"/>
      <c r="R684" s="56"/>
      <c r="S684" s="56"/>
      <c r="T684" s="56"/>
      <c r="U684" s="84" t="s">
        <v>561</v>
      </c>
      <c r="V684" s="56"/>
      <c r="W684" s="89">
        <v>0</v>
      </c>
      <c r="X684" s="67" t="s">
        <v>1282</v>
      </c>
      <c r="Y684" s="56"/>
    </row>
    <row r="685" spans="1:25" ht="12" customHeight="1" x14ac:dyDescent="0.3">
      <c r="A685" s="59">
        <v>689</v>
      </c>
      <c r="B685" s="82" t="s">
        <v>543</v>
      </c>
      <c r="C685" s="56" t="s">
        <v>544</v>
      </c>
      <c r="D685" s="56" t="s">
        <v>545</v>
      </c>
      <c r="E685" s="56" t="s">
        <v>1823</v>
      </c>
      <c r="F685" s="56" t="s">
        <v>546</v>
      </c>
      <c r="G685" s="56" t="s">
        <v>562</v>
      </c>
      <c r="H685" s="56" t="s">
        <v>1835</v>
      </c>
      <c r="I685" s="56" t="s">
        <v>2101</v>
      </c>
      <c r="J685" s="56"/>
      <c r="K685" s="83">
        <v>2035000</v>
      </c>
      <c r="L685" s="62">
        <f t="shared" si="25"/>
        <v>0</v>
      </c>
      <c r="M685" s="56"/>
      <c r="N685" s="56"/>
      <c r="O685" s="56"/>
      <c r="P685" s="56"/>
      <c r="Q685" s="56"/>
      <c r="R685" s="56"/>
      <c r="S685" s="56"/>
      <c r="T685" s="56"/>
      <c r="U685" s="56"/>
      <c r="V685" s="56"/>
      <c r="W685" s="89">
        <v>0</v>
      </c>
      <c r="X685" s="67" t="s">
        <v>1282</v>
      </c>
      <c r="Y685" s="56"/>
    </row>
    <row r="686" spans="1:25" ht="12" customHeight="1" x14ac:dyDescent="0.3">
      <c r="A686" s="59">
        <v>690</v>
      </c>
      <c r="B686" s="82" t="s">
        <v>543</v>
      </c>
      <c r="C686" s="56" t="s">
        <v>544</v>
      </c>
      <c r="D686" s="56" t="s">
        <v>545</v>
      </c>
      <c r="E686" s="56" t="s">
        <v>1823</v>
      </c>
      <c r="F686" s="56" t="s">
        <v>546</v>
      </c>
      <c r="G686" s="84" t="s">
        <v>563</v>
      </c>
      <c r="H686" s="56" t="s">
        <v>591</v>
      </c>
      <c r="I686" s="56" t="s">
        <v>1202</v>
      </c>
      <c r="J686" s="56"/>
      <c r="K686" s="83">
        <v>840000</v>
      </c>
      <c r="L686" s="62">
        <f t="shared" si="25"/>
        <v>0</v>
      </c>
      <c r="M686" s="56"/>
      <c r="N686" s="56"/>
      <c r="O686" s="56"/>
      <c r="P686" s="56"/>
      <c r="Q686" s="56"/>
      <c r="R686" s="56"/>
      <c r="S686" s="56"/>
      <c r="T686" s="56"/>
      <c r="U686" s="56"/>
      <c r="V686" s="56"/>
      <c r="W686" s="89">
        <v>0</v>
      </c>
      <c r="X686" s="67" t="s">
        <v>1282</v>
      </c>
      <c r="Y686" s="56"/>
    </row>
    <row r="687" spans="1:25" ht="12" customHeight="1" x14ac:dyDescent="0.3">
      <c r="A687" s="59">
        <v>691</v>
      </c>
      <c r="B687" s="82" t="s">
        <v>543</v>
      </c>
      <c r="C687" s="56" t="s">
        <v>544</v>
      </c>
      <c r="D687" s="56" t="s">
        <v>545</v>
      </c>
      <c r="E687" s="56" t="s">
        <v>1823</v>
      </c>
      <c r="F687" s="56" t="s">
        <v>546</v>
      </c>
      <c r="G687" s="56" t="s">
        <v>564</v>
      </c>
      <c r="H687" s="56" t="s">
        <v>591</v>
      </c>
      <c r="I687" s="56" t="s">
        <v>477</v>
      </c>
      <c r="J687" s="56"/>
      <c r="K687" s="83">
        <v>450000</v>
      </c>
      <c r="L687" s="62">
        <f t="shared" si="25"/>
        <v>0</v>
      </c>
      <c r="M687" s="56"/>
      <c r="N687" s="56"/>
      <c r="O687" s="56"/>
      <c r="P687" s="56"/>
      <c r="Q687" s="56"/>
      <c r="R687" s="56"/>
      <c r="S687" s="56"/>
      <c r="T687" s="56"/>
      <c r="U687" s="56"/>
      <c r="V687" s="56"/>
      <c r="W687" s="89">
        <v>0</v>
      </c>
      <c r="X687" s="67" t="s">
        <v>1282</v>
      </c>
      <c r="Y687" s="56"/>
    </row>
    <row r="688" spans="1:25" ht="12" customHeight="1" x14ac:dyDescent="0.3">
      <c r="A688" s="59">
        <v>692</v>
      </c>
      <c r="B688" s="82" t="s">
        <v>543</v>
      </c>
      <c r="C688" s="56" t="s">
        <v>544</v>
      </c>
      <c r="D688" s="56" t="s">
        <v>545</v>
      </c>
      <c r="E688" s="56" t="s">
        <v>1823</v>
      </c>
      <c r="F688" s="56" t="s">
        <v>546</v>
      </c>
      <c r="G688" s="56" t="s">
        <v>565</v>
      </c>
      <c r="H688" s="56" t="s">
        <v>591</v>
      </c>
      <c r="I688" s="56" t="s">
        <v>2108</v>
      </c>
      <c r="J688" s="56"/>
      <c r="K688" s="83">
        <v>7000000</v>
      </c>
      <c r="L688" s="62">
        <f t="shared" si="25"/>
        <v>0</v>
      </c>
      <c r="M688" s="56"/>
      <c r="N688" s="56"/>
      <c r="O688" s="56"/>
      <c r="P688" s="56"/>
      <c r="Q688" s="56"/>
      <c r="R688" s="56"/>
      <c r="S688" s="56"/>
      <c r="T688" s="56"/>
      <c r="U688" s="56"/>
      <c r="V688" s="56"/>
      <c r="W688" s="89">
        <v>0</v>
      </c>
      <c r="X688" s="67" t="s">
        <v>566</v>
      </c>
      <c r="Y688" s="56"/>
    </row>
    <row r="689" spans="1:25" ht="12" customHeight="1" x14ac:dyDescent="0.3">
      <c r="A689" s="59">
        <v>693</v>
      </c>
      <c r="B689" s="82" t="s">
        <v>567</v>
      </c>
      <c r="C689" s="56" t="s">
        <v>544</v>
      </c>
      <c r="D689" s="56" t="s">
        <v>545</v>
      </c>
      <c r="E689" s="56" t="s">
        <v>1479</v>
      </c>
      <c r="F689" s="56" t="s">
        <v>568</v>
      </c>
      <c r="G689" s="56" t="s">
        <v>569</v>
      </c>
      <c r="H689" s="56" t="s">
        <v>641</v>
      </c>
      <c r="I689" s="56" t="s">
        <v>2145</v>
      </c>
      <c r="J689" s="56"/>
      <c r="K689" s="83">
        <v>1020000</v>
      </c>
      <c r="L689" s="62">
        <f t="shared" si="25"/>
        <v>0</v>
      </c>
      <c r="M689" s="56"/>
      <c r="N689" s="56"/>
      <c r="O689" s="56"/>
      <c r="P689" s="56"/>
      <c r="Q689" s="56"/>
      <c r="R689" s="56"/>
      <c r="S689" s="56"/>
      <c r="T689" s="56"/>
      <c r="U689" s="56"/>
      <c r="V689" s="56"/>
      <c r="W689" s="89">
        <v>0</v>
      </c>
      <c r="X689" s="67" t="s">
        <v>1482</v>
      </c>
      <c r="Y689" s="56"/>
    </row>
    <row r="690" spans="1:25" ht="12" customHeight="1" x14ac:dyDescent="0.3">
      <c r="A690" s="59">
        <v>694</v>
      </c>
      <c r="B690" s="82" t="s">
        <v>567</v>
      </c>
      <c r="C690" s="56" t="s">
        <v>544</v>
      </c>
      <c r="D690" s="56" t="s">
        <v>545</v>
      </c>
      <c r="E690" s="56" t="s">
        <v>1823</v>
      </c>
      <c r="F690" s="56" t="s">
        <v>568</v>
      </c>
      <c r="G690" s="90" t="s">
        <v>570</v>
      </c>
      <c r="H690" s="56" t="s">
        <v>591</v>
      </c>
      <c r="I690" s="56" t="s">
        <v>1777</v>
      </c>
      <c r="J690" s="56"/>
      <c r="K690" s="83">
        <v>6000000</v>
      </c>
      <c r="L690" s="62">
        <f t="shared" si="25"/>
        <v>0</v>
      </c>
      <c r="M690" s="56"/>
      <c r="N690" s="56"/>
      <c r="O690" s="56"/>
      <c r="P690" s="56"/>
      <c r="Q690" s="56"/>
      <c r="R690" s="56"/>
      <c r="S690" s="56"/>
      <c r="T690" s="56"/>
      <c r="U690" s="56"/>
      <c r="V690" s="56"/>
      <c r="W690" s="89">
        <v>0</v>
      </c>
      <c r="X690" s="67" t="s">
        <v>1482</v>
      </c>
      <c r="Y690" s="56"/>
    </row>
    <row r="691" spans="1:25" ht="12" customHeight="1" x14ac:dyDescent="0.3">
      <c r="A691" s="59">
        <v>695</v>
      </c>
      <c r="B691" s="82" t="s">
        <v>567</v>
      </c>
      <c r="C691" s="56" t="s">
        <v>544</v>
      </c>
      <c r="D691" s="56" t="s">
        <v>545</v>
      </c>
      <c r="E691" s="56" t="s">
        <v>1865</v>
      </c>
      <c r="F691" s="56" t="s">
        <v>568</v>
      </c>
      <c r="G691" s="56" t="s">
        <v>571</v>
      </c>
      <c r="H691" s="56" t="s">
        <v>591</v>
      </c>
      <c r="I691" s="56" t="s">
        <v>553</v>
      </c>
      <c r="J691" s="56"/>
      <c r="K691" s="83">
        <v>100000</v>
      </c>
      <c r="L691" s="62">
        <f t="shared" si="25"/>
        <v>0</v>
      </c>
      <c r="M691" s="56"/>
      <c r="N691" s="56"/>
      <c r="O691" s="56"/>
      <c r="P691" s="56"/>
      <c r="Q691" s="56"/>
      <c r="R691" s="56"/>
      <c r="S691" s="56"/>
      <c r="T691" s="56"/>
      <c r="U691" s="56"/>
      <c r="V691" s="56"/>
      <c r="W691" s="89">
        <v>0</v>
      </c>
      <c r="X691" s="67"/>
      <c r="Y691" s="56"/>
    </row>
    <row r="692" spans="1:25" ht="12" customHeight="1" x14ac:dyDescent="0.3">
      <c r="A692" s="59">
        <v>696</v>
      </c>
      <c r="B692" s="82" t="s">
        <v>567</v>
      </c>
      <c r="C692" s="56" t="s">
        <v>544</v>
      </c>
      <c r="D692" s="56" t="s">
        <v>545</v>
      </c>
      <c r="E692" s="56" t="s">
        <v>1479</v>
      </c>
      <c r="F692" s="56" t="s">
        <v>568</v>
      </c>
      <c r="G692" s="56" t="s">
        <v>572</v>
      </c>
      <c r="H692" s="56" t="s">
        <v>591</v>
      </c>
      <c r="I692" s="56" t="s">
        <v>1795</v>
      </c>
      <c r="J692" s="56"/>
      <c r="K692" s="83">
        <v>700000</v>
      </c>
      <c r="L692" s="62">
        <f t="shared" si="25"/>
        <v>0</v>
      </c>
      <c r="M692" s="56"/>
      <c r="N692" s="56"/>
      <c r="O692" s="56"/>
      <c r="P692" s="56"/>
      <c r="Q692" s="56"/>
      <c r="R692" s="56"/>
      <c r="S692" s="56"/>
      <c r="T692" s="56"/>
      <c r="U692" s="56"/>
      <c r="V692" s="56"/>
      <c r="W692" s="63">
        <v>0</v>
      </c>
      <c r="X692" s="67" t="s">
        <v>566</v>
      </c>
      <c r="Y692" s="56"/>
    </row>
    <row r="693" spans="1:25" ht="12" customHeight="1" x14ac:dyDescent="0.3">
      <c r="A693" s="59">
        <v>697</v>
      </c>
      <c r="B693" s="82" t="s">
        <v>567</v>
      </c>
      <c r="C693" s="56" t="s">
        <v>544</v>
      </c>
      <c r="D693" s="56" t="s">
        <v>545</v>
      </c>
      <c r="E693" s="56" t="s">
        <v>1479</v>
      </c>
      <c r="F693" s="56" t="s">
        <v>568</v>
      </c>
      <c r="G693" s="56" t="s">
        <v>573</v>
      </c>
      <c r="H693" s="56" t="s">
        <v>591</v>
      </c>
      <c r="I693" s="56" t="s">
        <v>1435</v>
      </c>
      <c r="J693" s="56"/>
      <c r="K693" s="83">
        <v>300000</v>
      </c>
      <c r="L693" s="62">
        <f t="shared" si="25"/>
        <v>0</v>
      </c>
      <c r="M693" s="56"/>
      <c r="N693" s="56"/>
      <c r="O693" s="56"/>
      <c r="P693" s="56"/>
      <c r="Q693" s="56"/>
      <c r="R693" s="56"/>
      <c r="S693" s="56"/>
      <c r="T693" s="56"/>
      <c r="U693" s="56"/>
      <c r="V693" s="56"/>
      <c r="W693" s="89">
        <v>0</v>
      </c>
      <c r="X693" s="67" t="s">
        <v>566</v>
      </c>
      <c r="Y693" s="56"/>
    </row>
    <row r="694" spans="1:25" ht="12" customHeight="1" x14ac:dyDescent="0.3">
      <c r="A694" s="59">
        <v>698</v>
      </c>
      <c r="B694" s="82" t="s">
        <v>567</v>
      </c>
      <c r="C694" s="56" t="s">
        <v>544</v>
      </c>
      <c r="D694" s="56" t="s">
        <v>545</v>
      </c>
      <c r="E694" s="56" t="s">
        <v>1479</v>
      </c>
      <c r="F694" s="56" t="s">
        <v>568</v>
      </c>
      <c r="G694" s="56" t="s">
        <v>574</v>
      </c>
      <c r="H694" s="56" t="s">
        <v>591</v>
      </c>
      <c r="I694" s="56" t="s">
        <v>1336</v>
      </c>
      <c r="J694" s="56"/>
      <c r="K694" s="83">
        <v>4900000</v>
      </c>
      <c r="L694" s="62">
        <f t="shared" si="25"/>
        <v>0</v>
      </c>
      <c r="M694" s="56"/>
      <c r="N694" s="56"/>
      <c r="O694" s="56"/>
      <c r="P694" s="56"/>
      <c r="Q694" s="56"/>
      <c r="R694" s="56"/>
      <c r="S694" s="56"/>
      <c r="T694" s="56"/>
      <c r="U694" s="56"/>
      <c r="V694" s="56"/>
      <c r="W694" s="89">
        <v>0</v>
      </c>
      <c r="X694" s="67" t="s">
        <v>566</v>
      </c>
      <c r="Y694" s="56"/>
    </row>
    <row r="695" spans="1:25" ht="12" customHeight="1" x14ac:dyDescent="0.3">
      <c r="A695" s="59">
        <v>699</v>
      </c>
      <c r="B695" s="82" t="s">
        <v>567</v>
      </c>
      <c r="C695" s="56" t="s">
        <v>544</v>
      </c>
      <c r="D695" s="56" t="s">
        <v>545</v>
      </c>
      <c r="E695" s="56" t="s">
        <v>1479</v>
      </c>
      <c r="F695" s="56" t="s">
        <v>568</v>
      </c>
      <c r="G695" s="56" t="s">
        <v>575</v>
      </c>
      <c r="H695" s="56" t="s">
        <v>591</v>
      </c>
      <c r="I695" s="56" t="s">
        <v>911</v>
      </c>
      <c r="J695" s="56"/>
      <c r="K695" s="83">
        <v>3000000</v>
      </c>
      <c r="L695" s="62">
        <f t="shared" si="25"/>
        <v>0</v>
      </c>
      <c r="M695" s="56"/>
      <c r="N695" s="56"/>
      <c r="O695" s="56"/>
      <c r="P695" s="56"/>
      <c r="Q695" s="56"/>
      <c r="R695" s="56"/>
      <c r="S695" s="56"/>
      <c r="T695" s="56"/>
      <c r="U695" s="56"/>
      <c r="V695" s="56"/>
      <c r="W695" s="89">
        <v>0</v>
      </c>
      <c r="X695" s="67" t="s">
        <v>566</v>
      </c>
      <c r="Y695" s="56"/>
    </row>
    <row r="696" spans="1:25" ht="12" customHeight="1" x14ac:dyDescent="0.3">
      <c r="A696" s="59">
        <v>700</v>
      </c>
      <c r="B696" s="82" t="s">
        <v>567</v>
      </c>
      <c r="C696" s="56" t="s">
        <v>544</v>
      </c>
      <c r="D696" s="56" t="s">
        <v>545</v>
      </c>
      <c r="E696" s="56" t="s">
        <v>1479</v>
      </c>
      <c r="F696" s="56" t="s">
        <v>568</v>
      </c>
      <c r="G696" s="56" t="s">
        <v>576</v>
      </c>
      <c r="H696" s="56" t="s">
        <v>641</v>
      </c>
      <c r="I696" s="56" t="s">
        <v>2101</v>
      </c>
      <c r="J696" s="56"/>
      <c r="K696" s="83">
        <v>1500000</v>
      </c>
      <c r="L696" s="62">
        <f t="shared" si="25"/>
        <v>0</v>
      </c>
      <c r="M696" s="56"/>
      <c r="N696" s="56"/>
      <c r="O696" s="56"/>
      <c r="P696" s="56"/>
      <c r="Q696" s="56"/>
      <c r="R696" s="56"/>
      <c r="S696" s="56"/>
      <c r="T696" s="56"/>
      <c r="U696" s="56"/>
      <c r="V696" s="56"/>
      <c r="W696" s="89">
        <v>0</v>
      </c>
      <c r="X696" s="67" t="s">
        <v>1482</v>
      </c>
      <c r="Y696" s="56"/>
    </row>
    <row r="697" spans="1:25" ht="12" customHeight="1" x14ac:dyDescent="0.3">
      <c r="A697" s="59">
        <v>701</v>
      </c>
      <c r="B697" s="82" t="s">
        <v>567</v>
      </c>
      <c r="C697" s="56" t="s">
        <v>544</v>
      </c>
      <c r="D697" s="56" t="s">
        <v>545</v>
      </c>
      <c r="E697" s="56" t="s">
        <v>1479</v>
      </c>
      <c r="F697" s="56" t="s">
        <v>568</v>
      </c>
      <c r="G697" s="56" t="s">
        <v>238</v>
      </c>
      <c r="H697" s="56" t="s">
        <v>591</v>
      </c>
      <c r="I697" s="56" t="s">
        <v>1202</v>
      </c>
      <c r="J697" s="56"/>
      <c r="K697" s="83">
        <v>550000</v>
      </c>
      <c r="L697" s="62">
        <f t="shared" si="25"/>
        <v>0</v>
      </c>
      <c r="M697" s="56"/>
      <c r="N697" s="56"/>
      <c r="O697" s="56"/>
      <c r="P697" s="56"/>
      <c r="Q697" s="56"/>
      <c r="R697" s="56"/>
      <c r="S697" s="56"/>
      <c r="T697" s="56"/>
      <c r="U697" s="56"/>
      <c r="V697" s="56"/>
      <c r="W697" s="89">
        <v>0</v>
      </c>
      <c r="X697" s="67" t="s">
        <v>566</v>
      </c>
      <c r="Y697" s="56"/>
    </row>
    <row r="698" spans="1:25" ht="12" customHeight="1" x14ac:dyDescent="0.3">
      <c r="A698" s="59">
        <v>702</v>
      </c>
      <c r="B698" s="82" t="s">
        <v>567</v>
      </c>
      <c r="C698" s="56" t="s">
        <v>544</v>
      </c>
      <c r="D698" s="56" t="s">
        <v>545</v>
      </c>
      <c r="E698" s="56" t="s">
        <v>1479</v>
      </c>
      <c r="F698" s="56" t="s">
        <v>568</v>
      </c>
      <c r="G698" s="56" t="s">
        <v>239</v>
      </c>
      <c r="H698" s="56" t="s">
        <v>591</v>
      </c>
      <c r="I698" s="56" t="s">
        <v>477</v>
      </c>
      <c r="J698" s="56"/>
      <c r="K698" s="83">
        <v>2000000</v>
      </c>
      <c r="L698" s="62">
        <f t="shared" si="25"/>
        <v>0</v>
      </c>
      <c r="M698" s="56"/>
      <c r="N698" s="56"/>
      <c r="O698" s="56"/>
      <c r="P698" s="56"/>
      <c r="Q698" s="56"/>
      <c r="R698" s="56"/>
      <c r="S698" s="56"/>
      <c r="T698" s="56"/>
      <c r="U698" s="56"/>
      <c r="V698" s="56"/>
      <c r="W698" s="89">
        <v>0</v>
      </c>
      <c r="X698" s="67" t="s">
        <v>566</v>
      </c>
      <c r="Y698" s="56"/>
    </row>
    <row r="699" spans="1:25" ht="12" customHeight="1" x14ac:dyDescent="0.3">
      <c r="A699" s="59">
        <v>703</v>
      </c>
      <c r="B699" s="82" t="s">
        <v>240</v>
      </c>
      <c r="C699" s="56" t="s">
        <v>544</v>
      </c>
      <c r="D699" s="56" t="s">
        <v>545</v>
      </c>
      <c r="E699" s="56" t="s">
        <v>1823</v>
      </c>
      <c r="F699" s="56" t="s">
        <v>241</v>
      </c>
      <c r="G699" s="56" t="s">
        <v>124</v>
      </c>
      <c r="H699" s="56" t="s">
        <v>591</v>
      </c>
      <c r="I699" s="56" t="s">
        <v>553</v>
      </c>
      <c r="J699" s="56"/>
      <c r="K699" s="83">
        <v>100000</v>
      </c>
      <c r="L699" s="62">
        <f t="shared" si="25"/>
        <v>0</v>
      </c>
      <c r="M699" s="56"/>
      <c r="N699" s="56"/>
      <c r="O699" s="56"/>
      <c r="P699" s="56"/>
      <c r="Q699" s="56"/>
      <c r="R699" s="56"/>
      <c r="S699" s="56"/>
      <c r="T699" s="56"/>
      <c r="U699" s="56" t="s">
        <v>554</v>
      </c>
      <c r="V699" s="56"/>
      <c r="W699" s="89">
        <v>0</v>
      </c>
      <c r="X699" s="67"/>
      <c r="Y699" s="56"/>
    </row>
    <row r="700" spans="1:25" ht="12" customHeight="1" x14ac:dyDescent="0.3">
      <c r="A700" s="59">
        <v>704</v>
      </c>
      <c r="B700" s="82" t="s">
        <v>240</v>
      </c>
      <c r="C700" s="56" t="s">
        <v>544</v>
      </c>
      <c r="D700" s="56" t="s">
        <v>545</v>
      </c>
      <c r="E700" s="56" t="s">
        <v>2092</v>
      </c>
      <c r="F700" s="56" t="s">
        <v>241</v>
      </c>
      <c r="G700" s="56" t="s">
        <v>242</v>
      </c>
      <c r="H700" s="56" t="s">
        <v>694</v>
      </c>
      <c r="I700" s="56" t="s">
        <v>1795</v>
      </c>
      <c r="J700" s="56"/>
      <c r="K700" s="83">
        <v>250000</v>
      </c>
      <c r="L700" s="62">
        <f t="shared" si="25"/>
        <v>0</v>
      </c>
      <c r="M700" s="56"/>
      <c r="N700" s="56"/>
      <c r="O700" s="56"/>
      <c r="P700" s="56"/>
      <c r="Q700" s="56"/>
      <c r="R700" s="56"/>
      <c r="S700" s="56"/>
      <c r="T700" s="56"/>
      <c r="U700" s="56"/>
      <c r="V700" s="56"/>
      <c r="W700" s="63">
        <v>0</v>
      </c>
      <c r="X700" s="67" t="s">
        <v>598</v>
      </c>
      <c r="Y700" s="56"/>
    </row>
    <row r="701" spans="1:25" ht="12" customHeight="1" x14ac:dyDescent="0.3">
      <c r="A701" s="59">
        <v>705</v>
      </c>
      <c r="B701" s="82">
        <v>6056</v>
      </c>
      <c r="C701" s="58" t="s">
        <v>1816</v>
      </c>
      <c r="D701" s="56" t="s">
        <v>1735</v>
      </c>
      <c r="E701" s="58" t="s">
        <v>1080</v>
      </c>
      <c r="F701" s="58" t="s">
        <v>1111</v>
      </c>
      <c r="G701" s="56" t="s">
        <v>1126</v>
      </c>
      <c r="H701" s="58" t="s">
        <v>2144</v>
      </c>
      <c r="I701" s="58" t="s">
        <v>1266</v>
      </c>
      <c r="J701" s="56" t="s">
        <v>1100</v>
      </c>
      <c r="K701" s="73">
        <v>650000</v>
      </c>
      <c r="L701" s="62">
        <f t="shared" si="25"/>
        <v>650000</v>
      </c>
      <c r="M701" s="58"/>
      <c r="N701" s="58"/>
      <c r="O701" s="58"/>
      <c r="P701" s="58"/>
      <c r="Q701" s="58"/>
      <c r="R701" s="58"/>
      <c r="S701" s="58"/>
      <c r="T701" s="58"/>
      <c r="U701" s="56" t="s">
        <v>1101</v>
      </c>
      <c r="V701" s="56"/>
      <c r="W701" s="63">
        <v>1</v>
      </c>
      <c r="X701" s="67"/>
      <c r="Y701" s="56"/>
    </row>
    <row r="702" spans="1:25" ht="12" customHeight="1" x14ac:dyDescent="0.3">
      <c r="A702" s="59">
        <v>706</v>
      </c>
      <c r="B702" s="82">
        <v>6057</v>
      </c>
      <c r="C702" s="56" t="s">
        <v>1582</v>
      </c>
      <c r="D702" s="56"/>
      <c r="E702" s="56" t="s">
        <v>599</v>
      </c>
      <c r="F702" s="56" t="s">
        <v>1133</v>
      </c>
      <c r="G702" s="56" t="s">
        <v>684</v>
      </c>
      <c r="H702" s="56" t="s">
        <v>1820</v>
      </c>
      <c r="I702" s="56" t="s">
        <v>1226</v>
      </c>
      <c r="J702" s="56" t="s">
        <v>685</v>
      </c>
      <c r="K702" s="83">
        <v>650000</v>
      </c>
      <c r="L702" s="62">
        <f t="shared" si="25"/>
        <v>650000</v>
      </c>
      <c r="M702" s="56"/>
      <c r="N702" s="56"/>
      <c r="O702" s="56"/>
      <c r="P702" s="56"/>
      <c r="Q702" s="56"/>
      <c r="R702" s="56"/>
      <c r="S702" s="56"/>
      <c r="T702" s="56"/>
      <c r="U702" s="56"/>
      <c r="V702" s="56"/>
      <c r="W702" s="63">
        <v>1</v>
      </c>
      <c r="X702" s="67"/>
      <c r="Y702" s="56"/>
    </row>
    <row r="703" spans="1:25" ht="12" customHeight="1" x14ac:dyDescent="0.3">
      <c r="A703" s="59">
        <v>707</v>
      </c>
      <c r="B703" s="82" t="s">
        <v>243</v>
      </c>
      <c r="C703" s="56" t="s">
        <v>544</v>
      </c>
      <c r="D703" s="56" t="s">
        <v>545</v>
      </c>
      <c r="E703" s="56" t="s">
        <v>1865</v>
      </c>
      <c r="F703" s="56" t="s">
        <v>244</v>
      </c>
      <c r="G703" s="56" t="s">
        <v>571</v>
      </c>
      <c r="H703" s="56" t="s">
        <v>591</v>
      </c>
      <c r="I703" s="56" t="s">
        <v>553</v>
      </c>
      <c r="J703" s="56"/>
      <c r="K703" s="83">
        <v>100000</v>
      </c>
      <c r="L703" s="62">
        <f t="shared" si="25"/>
        <v>0</v>
      </c>
      <c r="M703" s="56"/>
      <c r="N703" s="56"/>
      <c r="O703" s="56"/>
      <c r="P703" s="56"/>
      <c r="Q703" s="56"/>
      <c r="R703" s="56"/>
      <c r="S703" s="56"/>
      <c r="T703" s="56"/>
      <c r="U703" s="56"/>
      <c r="V703" s="56"/>
      <c r="W703" s="89">
        <v>0</v>
      </c>
      <c r="X703" s="67"/>
      <c r="Y703" s="56"/>
    </row>
    <row r="704" spans="1:25" ht="12" customHeight="1" x14ac:dyDescent="0.3">
      <c r="A704" s="59">
        <v>708</v>
      </c>
      <c r="B704" s="82" t="s">
        <v>243</v>
      </c>
      <c r="C704" s="56" t="s">
        <v>544</v>
      </c>
      <c r="D704" s="56" t="s">
        <v>545</v>
      </c>
      <c r="E704" s="56" t="s">
        <v>1832</v>
      </c>
      <c r="F704" s="56" t="s">
        <v>244</v>
      </c>
      <c r="G704" s="84" t="s">
        <v>12</v>
      </c>
      <c r="H704" s="56" t="s">
        <v>591</v>
      </c>
      <c r="I704" s="56" t="s">
        <v>1795</v>
      </c>
      <c r="J704" s="56"/>
      <c r="K704" s="83">
        <v>5000000</v>
      </c>
      <c r="L704" s="62">
        <f t="shared" si="25"/>
        <v>0</v>
      </c>
      <c r="M704" s="56"/>
      <c r="N704" s="56"/>
      <c r="O704" s="56"/>
      <c r="P704" s="56"/>
      <c r="Q704" s="56"/>
      <c r="R704" s="56"/>
      <c r="S704" s="56"/>
      <c r="T704" s="56"/>
      <c r="U704" s="84" t="s">
        <v>336</v>
      </c>
      <c r="V704" s="56"/>
      <c r="W704" s="63">
        <v>0</v>
      </c>
      <c r="X704" s="67" t="s">
        <v>337</v>
      </c>
      <c r="Y704" s="56"/>
    </row>
    <row r="705" spans="1:25" ht="12" customHeight="1" x14ac:dyDescent="0.3">
      <c r="A705" s="59">
        <v>709</v>
      </c>
      <c r="B705" s="82" t="s">
        <v>243</v>
      </c>
      <c r="C705" s="56" t="s">
        <v>544</v>
      </c>
      <c r="D705" s="56" t="s">
        <v>545</v>
      </c>
      <c r="E705" s="56" t="s">
        <v>1832</v>
      </c>
      <c r="F705" s="56" t="s">
        <v>244</v>
      </c>
      <c r="G705" s="56" t="s">
        <v>338</v>
      </c>
      <c r="H705" s="56" t="s">
        <v>591</v>
      </c>
      <c r="I705" s="56" t="s">
        <v>1407</v>
      </c>
      <c r="J705" s="56"/>
      <c r="K705" s="83">
        <v>60000</v>
      </c>
      <c r="L705" s="62">
        <f t="shared" si="25"/>
        <v>0</v>
      </c>
      <c r="M705" s="56"/>
      <c r="N705" s="56"/>
      <c r="O705" s="56"/>
      <c r="P705" s="56"/>
      <c r="Q705" s="56"/>
      <c r="R705" s="56"/>
      <c r="S705" s="56"/>
      <c r="T705" s="56"/>
      <c r="U705" s="56"/>
      <c r="V705" s="56"/>
      <c r="W705" s="89">
        <v>0</v>
      </c>
      <c r="X705" s="67"/>
      <c r="Y705" s="56"/>
    </row>
    <row r="706" spans="1:25" ht="12" customHeight="1" x14ac:dyDescent="0.3">
      <c r="A706" s="59">
        <v>710</v>
      </c>
      <c r="B706" s="82">
        <v>6058</v>
      </c>
      <c r="C706" s="58" t="s">
        <v>1816</v>
      </c>
      <c r="D706" s="56" t="s">
        <v>1735</v>
      </c>
      <c r="E706" s="58" t="s">
        <v>1080</v>
      </c>
      <c r="F706" s="58" t="s">
        <v>1070</v>
      </c>
      <c r="G706" s="56" t="s">
        <v>766</v>
      </c>
      <c r="H706" s="58" t="s">
        <v>2144</v>
      </c>
      <c r="I706" s="58" t="s">
        <v>1069</v>
      </c>
      <c r="J706" s="56" t="s">
        <v>1100</v>
      </c>
      <c r="K706" s="73">
        <v>671000</v>
      </c>
      <c r="L706" s="62">
        <f t="shared" si="25"/>
        <v>671000</v>
      </c>
      <c r="M706" s="58"/>
      <c r="N706" s="58"/>
      <c r="O706" s="58"/>
      <c r="P706" s="58"/>
      <c r="Q706" s="58"/>
      <c r="R706" s="58"/>
      <c r="S706" s="58"/>
      <c r="T706" s="58"/>
      <c r="U706" s="56" t="s">
        <v>1101</v>
      </c>
      <c r="V706" s="56"/>
      <c r="W706" s="63">
        <v>1</v>
      </c>
      <c r="X706" s="67"/>
      <c r="Y706" s="56"/>
    </row>
    <row r="707" spans="1:25" ht="12" customHeight="1" x14ac:dyDescent="0.3">
      <c r="A707" s="59">
        <v>711</v>
      </c>
      <c r="B707" s="82" t="s">
        <v>340</v>
      </c>
      <c r="C707" s="56" t="s">
        <v>544</v>
      </c>
      <c r="D707" s="56" t="s">
        <v>545</v>
      </c>
      <c r="E707" s="56" t="s">
        <v>1823</v>
      </c>
      <c r="F707" s="56" t="s">
        <v>341</v>
      </c>
      <c r="G707" s="56" t="s">
        <v>342</v>
      </c>
      <c r="H707" s="56" t="s">
        <v>591</v>
      </c>
      <c r="I707" s="56" t="s">
        <v>1777</v>
      </c>
      <c r="J707" s="56"/>
      <c r="K707" s="83">
        <v>80000</v>
      </c>
      <c r="L707" s="62">
        <f t="shared" si="25"/>
        <v>0</v>
      </c>
      <c r="M707" s="56"/>
      <c r="N707" s="56"/>
      <c r="O707" s="56"/>
      <c r="P707" s="56"/>
      <c r="Q707" s="56"/>
      <c r="R707" s="56"/>
      <c r="S707" s="56"/>
      <c r="T707" s="56"/>
      <c r="U707" s="56"/>
      <c r="V707" s="56"/>
      <c r="W707" s="89">
        <v>0</v>
      </c>
      <c r="X707" s="67" t="s">
        <v>343</v>
      </c>
      <c r="Y707" s="56"/>
    </row>
    <row r="708" spans="1:25" ht="12" customHeight="1" x14ac:dyDescent="0.3">
      <c r="A708" s="59">
        <v>712</v>
      </c>
      <c r="B708" s="82" t="s">
        <v>340</v>
      </c>
      <c r="C708" s="56" t="s">
        <v>544</v>
      </c>
      <c r="D708" s="56" t="s">
        <v>545</v>
      </c>
      <c r="E708" s="56" t="s">
        <v>1870</v>
      </c>
      <c r="F708" s="56" t="s">
        <v>341</v>
      </c>
      <c r="G708" s="56" t="s">
        <v>344</v>
      </c>
      <c r="H708" s="56" t="s">
        <v>591</v>
      </c>
      <c r="I708" s="56" t="s">
        <v>553</v>
      </c>
      <c r="J708" s="56"/>
      <c r="K708" s="83">
        <v>1000000</v>
      </c>
      <c r="L708" s="62">
        <f t="shared" si="25"/>
        <v>0</v>
      </c>
      <c r="M708" s="56"/>
      <c r="N708" s="56"/>
      <c r="O708" s="56"/>
      <c r="P708" s="56"/>
      <c r="Q708" s="56"/>
      <c r="R708" s="56"/>
      <c r="S708" s="56"/>
      <c r="T708" s="56"/>
      <c r="U708" s="56"/>
      <c r="V708" s="56"/>
      <c r="W708" s="89">
        <v>0</v>
      </c>
      <c r="X708" s="67" t="s">
        <v>1906</v>
      </c>
      <c r="Y708" s="56"/>
    </row>
    <row r="709" spans="1:25" ht="12" customHeight="1" x14ac:dyDescent="0.3">
      <c r="A709" s="59">
        <v>713</v>
      </c>
      <c r="B709" s="82" t="s">
        <v>340</v>
      </c>
      <c r="C709" s="56" t="s">
        <v>544</v>
      </c>
      <c r="D709" s="56" t="s">
        <v>545</v>
      </c>
      <c r="E709" s="56" t="s">
        <v>1832</v>
      </c>
      <c r="F709" s="56" t="s">
        <v>341</v>
      </c>
      <c r="G709" s="84" t="s">
        <v>0</v>
      </c>
      <c r="H709" s="56" t="s">
        <v>591</v>
      </c>
      <c r="I709" s="56" t="s">
        <v>1795</v>
      </c>
      <c r="J709" s="56"/>
      <c r="K709" s="83">
        <v>12025000</v>
      </c>
      <c r="L709" s="62">
        <f t="shared" si="25"/>
        <v>0</v>
      </c>
      <c r="M709" s="56"/>
      <c r="N709" s="56"/>
      <c r="O709" s="56"/>
      <c r="P709" s="56"/>
      <c r="Q709" s="56"/>
      <c r="R709" s="56"/>
      <c r="S709" s="56"/>
      <c r="T709" s="56"/>
      <c r="U709" s="84" t="s">
        <v>336</v>
      </c>
      <c r="V709" s="56"/>
      <c r="W709" s="63">
        <v>0</v>
      </c>
      <c r="X709" s="67" t="s">
        <v>337</v>
      </c>
      <c r="Y709" s="56"/>
    </row>
    <row r="710" spans="1:25" ht="12" customHeight="1" x14ac:dyDescent="0.3">
      <c r="A710" s="59">
        <v>714</v>
      </c>
      <c r="B710" s="82">
        <v>6059</v>
      </c>
      <c r="C710" s="56" t="s">
        <v>1582</v>
      </c>
      <c r="D710" s="56" t="s">
        <v>653</v>
      </c>
      <c r="E710" s="56" t="s">
        <v>654</v>
      </c>
      <c r="F710" s="56" t="s">
        <v>663</v>
      </c>
      <c r="G710" s="56" t="s">
        <v>664</v>
      </c>
      <c r="H710" s="56" t="s">
        <v>657</v>
      </c>
      <c r="I710" s="56" t="s">
        <v>2218</v>
      </c>
      <c r="J710" s="56" t="s">
        <v>658</v>
      </c>
      <c r="K710" s="83">
        <f>1.22*600000</f>
        <v>732000</v>
      </c>
      <c r="L710" s="62">
        <f t="shared" si="25"/>
        <v>732000</v>
      </c>
      <c r="M710" s="56"/>
      <c r="N710" s="56"/>
      <c r="O710" s="56"/>
      <c r="P710" s="56"/>
      <c r="Q710" s="56"/>
      <c r="R710" s="56"/>
      <c r="S710" s="56"/>
      <c r="T710" s="56"/>
      <c r="U710" s="115"/>
      <c r="V710" s="56"/>
      <c r="W710" s="63">
        <v>1</v>
      </c>
      <c r="X710" s="67" t="s">
        <v>598</v>
      </c>
      <c r="Y710" s="56"/>
    </row>
    <row r="711" spans="1:25" ht="12" customHeight="1" x14ac:dyDescent="0.3">
      <c r="A711" s="59">
        <v>715</v>
      </c>
      <c r="B711" s="82">
        <v>6060</v>
      </c>
      <c r="C711" s="58" t="s">
        <v>1816</v>
      </c>
      <c r="D711" s="56" t="s">
        <v>1735</v>
      </c>
      <c r="E711" s="58" t="s">
        <v>1080</v>
      </c>
      <c r="F711" s="58" t="s">
        <v>1127</v>
      </c>
      <c r="G711" s="56" t="s">
        <v>1458</v>
      </c>
      <c r="H711" s="58" t="s">
        <v>2144</v>
      </c>
      <c r="I711" s="58" t="s">
        <v>1426</v>
      </c>
      <c r="J711" s="56" t="s">
        <v>1100</v>
      </c>
      <c r="K711" s="73">
        <v>800000</v>
      </c>
      <c r="L711" s="62">
        <f t="shared" si="25"/>
        <v>800000</v>
      </c>
      <c r="M711" s="58"/>
      <c r="N711" s="58"/>
      <c r="O711" s="58"/>
      <c r="P711" s="58"/>
      <c r="Q711" s="58"/>
      <c r="R711" s="58"/>
      <c r="S711" s="58"/>
      <c r="T711" s="58"/>
      <c r="U711" s="56" t="s">
        <v>1459</v>
      </c>
      <c r="V711" s="56"/>
      <c r="W711" s="63">
        <v>1</v>
      </c>
      <c r="X711" s="67"/>
      <c r="Y711" s="56"/>
    </row>
    <row r="712" spans="1:25" ht="12" customHeight="1" x14ac:dyDescent="0.3">
      <c r="A712" s="59">
        <v>716</v>
      </c>
      <c r="B712" s="82">
        <v>6061</v>
      </c>
      <c r="C712" s="56" t="s">
        <v>1565</v>
      </c>
      <c r="D712" s="56" t="s">
        <v>208</v>
      </c>
      <c r="E712" s="56" t="s">
        <v>213</v>
      </c>
      <c r="F712" s="56" t="s">
        <v>210</v>
      </c>
      <c r="G712" s="56" t="s">
        <v>219</v>
      </c>
      <c r="H712" s="56" t="s">
        <v>208</v>
      </c>
      <c r="I712" s="56" t="s">
        <v>212</v>
      </c>
      <c r="J712" s="56"/>
      <c r="K712" s="62">
        <v>800000</v>
      </c>
      <c r="L712" s="62">
        <v>800000</v>
      </c>
      <c r="M712" s="56"/>
      <c r="N712" s="56"/>
      <c r="O712" s="56"/>
      <c r="P712" s="56"/>
      <c r="Q712" s="56"/>
      <c r="R712" s="56"/>
      <c r="S712" s="56"/>
      <c r="T712" s="56"/>
      <c r="U712" s="56"/>
      <c r="V712" s="56"/>
      <c r="W712" s="63">
        <v>1</v>
      </c>
      <c r="X712" s="67"/>
      <c r="Y712" s="56"/>
    </row>
    <row r="713" spans="1:25" ht="12" customHeight="1" x14ac:dyDescent="0.3">
      <c r="A713" s="59">
        <v>717</v>
      </c>
      <c r="B713" s="82" t="s">
        <v>346</v>
      </c>
      <c r="C713" s="56" t="s">
        <v>544</v>
      </c>
      <c r="D713" s="56" t="s">
        <v>545</v>
      </c>
      <c r="E713" s="56" t="s">
        <v>1865</v>
      </c>
      <c r="F713" s="56" t="s">
        <v>347</v>
      </c>
      <c r="G713" s="56" t="s">
        <v>350</v>
      </c>
      <c r="H713" s="56" t="s">
        <v>591</v>
      </c>
      <c r="I713" s="56" t="s">
        <v>553</v>
      </c>
      <c r="J713" s="56"/>
      <c r="K713" s="83">
        <v>500000</v>
      </c>
      <c r="L713" s="62">
        <f t="shared" ref="L713:L744" si="26">K713*W713</f>
        <v>0</v>
      </c>
      <c r="M713" s="56"/>
      <c r="N713" s="56"/>
      <c r="O713" s="56"/>
      <c r="P713" s="56"/>
      <c r="Q713" s="56"/>
      <c r="R713" s="56"/>
      <c r="S713" s="56"/>
      <c r="T713" s="56"/>
      <c r="U713" s="56"/>
      <c r="V713" s="56"/>
      <c r="W713" s="89">
        <v>0</v>
      </c>
      <c r="X713" s="67" t="s">
        <v>1865</v>
      </c>
      <c r="Y713" s="56"/>
    </row>
    <row r="714" spans="1:25" ht="12" customHeight="1" x14ac:dyDescent="0.3">
      <c r="A714" s="99">
        <v>718</v>
      </c>
      <c r="B714" s="82" t="s">
        <v>346</v>
      </c>
      <c r="C714" s="56" t="s">
        <v>544</v>
      </c>
      <c r="D714" s="56" t="s">
        <v>545</v>
      </c>
      <c r="E714" s="56" t="s">
        <v>779</v>
      </c>
      <c r="F714" s="56" t="s">
        <v>347</v>
      </c>
      <c r="G714" s="84" t="s">
        <v>1</v>
      </c>
      <c r="H714" s="56" t="s">
        <v>591</v>
      </c>
      <c r="I714" s="56" t="s">
        <v>1795</v>
      </c>
      <c r="J714" s="56"/>
      <c r="K714" s="83">
        <v>10000000</v>
      </c>
      <c r="L714" s="62">
        <f t="shared" si="26"/>
        <v>0</v>
      </c>
      <c r="M714" s="56"/>
      <c r="N714" s="56"/>
      <c r="O714" s="56"/>
      <c r="P714" s="56"/>
      <c r="Q714" s="56"/>
      <c r="R714" s="56"/>
      <c r="S714" s="56"/>
      <c r="T714" s="56"/>
      <c r="U714" s="56"/>
      <c r="V714" s="56"/>
      <c r="W714" s="63">
        <v>0</v>
      </c>
      <c r="X714" s="67" t="s">
        <v>2234</v>
      </c>
      <c r="Y714" s="56"/>
    </row>
    <row r="715" spans="1:25" ht="12" customHeight="1" x14ac:dyDescent="0.3">
      <c r="A715" s="59">
        <v>719</v>
      </c>
      <c r="B715" s="82" t="s">
        <v>346</v>
      </c>
      <c r="C715" s="56" t="s">
        <v>544</v>
      </c>
      <c r="D715" s="56" t="s">
        <v>545</v>
      </c>
      <c r="E715" s="56" t="s">
        <v>1849</v>
      </c>
      <c r="F715" s="56" t="s">
        <v>347</v>
      </c>
      <c r="G715" s="56"/>
      <c r="H715" s="56" t="s">
        <v>591</v>
      </c>
      <c r="I715" s="56" t="s">
        <v>1336</v>
      </c>
      <c r="J715" s="56"/>
      <c r="K715" s="83">
        <v>300000</v>
      </c>
      <c r="L715" s="62">
        <f t="shared" si="26"/>
        <v>0</v>
      </c>
      <c r="M715" s="56"/>
      <c r="N715" s="56"/>
      <c r="O715" s="56"/>
      <c r="P715" s="56"/>
      <c r="Q715" s="56"/>
      <c r="R715" s="56"/>
      <c r="S715" s="56"/>
      <c r="T715" s="56"/>
      <c r="U715" s="56"/>
      <c r="V715" s="56"/>
      <c r="W715" s="89">
        <v>0</v>
      </c>
      <c r="X715" s="67"/>
      <c r="Y715" s="56"/>
    </row>
    <row r="716" spans="1:25" ht="12" customHeight="1" x14ac:dyDescent="0.3">
      <c r="A716" s="59">
        <v>720</v>
      </c>
      <c r="B716" s="82" t="s">
        <v>351</v>
      </c>
      <c r="C716" s="56" t="s">
        <v>544</v>
      </c>
      <c r="D716" s="56" t="s">
        <v>352</v>
      </c>
      <c r="E716" s="56" t="s">
        <v>1823</v>
      </c>
      <c r="F716" s="56" t="s">
        <v>353</v>
      </c>
      <c r="G716" s="56" t="s">
        <v>2</v>
      </c>
      <c r="H716" s="56" t="s">
        <v>354</v>
      </c>
      <c r="I716" s="56" t="s">
        <v>1777</v>
      </c>
      <c r="J716" s="56"/>
      <c r="K716" s="83">
        <v>1000000</v>
      </c>
      <c r="L716" s="62">
        <f t="shared" si="26"/>
        <v>0</v>
      </c>
      <c r="M716" s="56"/>
      <c r="N716" s="56"/>
      <c r="O716" s="56"/>
      <c r="P716" s="56"/>
      <c r="Q716" s="56"/>
      <c r="R716" s="56"/>
      <c r="S716" s="56"/>
      <c r="T716" s="56"/>
      <c r="U716" s="56"/>
      <c r="V716" s="56"/>
      <c r="W716" s="89">
        <v>0</v>
      </c>
      <c r="X716" s="67" t="s">
        <v>355</v>
      </c>
      <c r="Y716" s="56"/>
    </row>
    <row r="717" spans="1:25" ht="12" customHeight="1" x14ac:dyDescent="0.3">
      <c r="A717" s="59">
        <v>721</v>
      </c>
      <c r="B717" s="82" t="s">
        <v>351</v>
      </c>
      <c r="C717" s="56" t="s">
        <v>544</v>
      </c>
      <c r="D717" s="56" t="s">
        <v>352</v>
      </c>
      <c r="E717" s="56" t="s">
        <v>1845</v>
      </c>
      <c r="F717" s="56" t="s">
        <v>353</v>
      </c>
      <c r="G717" s="56" t="s">
        <v>3</v>
      </c>
      <c r="H717" s="56" t="s">
        <v>356</v>
      </c>
      <c r="I717" s="56" t="s">
        <v>553</v>
      </c>
      <c r="J717" s="56"/>
      <c r="K717" s="83">
        <v>3000000</v>
      </c>
      <c r="L717" s="62">
        <f t="shared" si="26"/>
        <v>0</v>
      </c>
      <c r="M717" s="56"/>
      <c r="N717" s="56"/>
      <c r="O717" s="56"/>
      <c r="P717" s="56"/>
      <c r="Q717" s="56"/>
      <c r="R717" s="56"/>
      <c r="S717" s="56"/>
      <c r="T717" s="56"/>
      <c r="U717" s="84"/>
      <c r="V717" s="56"/>
      <c r="W717" s="89">
        <v>0</v>
      </c>
      <c r="X717" s="67" t="s">
        <v>1865</v>
      </c>
      <c r="Y717" s="56"/>
    </row>
    <row r="718" spans="1:25" ht="12" customHeight="1" x14ac:dyDescent="0.3">
      <c r="A718" s="59">
        <v>722</v>
      </c>
      <c r="B718" s="82" t="s">
        <v>351</v>
      </c>
      <c r="C718" s="56" t="s">
        <v>544</v>
      </c>
      <c r="D718" s="56" t="s">
        <v>352</v>
      </c>
      <c r="E718" s="56" t="s">
        <v>1849</v>
      </c>
      <c r="F718" s="56" t="s">
        <v>353</v>
      </c>
      <c r="G718" s="56" t="s">
        <v>357</v>
      </c>
      <c r="H718" s="56" t="s">
        <v>1865</v>
      </c>
      <c r="I718" s="56" t="s">
        <v>1795</v>
      </c>
      <c r="J718" s="56"/>
      <c r="K718" s="83">
        <v>500000</v>
      </c>
      <c r="L718" s="62">
        <f t="shared" si="26"/>
        <v>0</v>
      </c>
      <c r="M718" s="56"/>
      <c r="N718" s="56"/>
      <c r="O718" s="56"/>
      <c r="P718" s="56"/>
      <c r="Q718" s="56"/>
      <c r="R718" s="56"/>
      <c r="S718" s="56"/>
      <c r="T718" s="56"/>
      <c r="U718" s="56"/>
      <c r="V718" s="56"/>
      <c r="W718" s="89">
        <v>0</v>
      </c>
      <c r="X718" s="67" t="s">
        <v>358</v>
      </c>
      <c r="Y718" s="56"/>
    </row>
    <row r="719" spans="1:25" ht="12" customHeight="1" x14ac:dyDescent="0.3">
      <c r="A719" s="59">
        <v>723</v>
      </c>
      <c r="B719" s="82" t="s">
        <v>351</v>
      </c>
      <c r="C719" s="56" t="s">
        <v>544</v>
      </c>
      <c r="D719" s="56" t="s">
        <v>352</v>
      </c>
      <c r="E719" s="56" t="s">
        <v>1865</v>
      </c>
      <c r="F719" s="56" t="s">
        <v>353</v>
      </c>
      <c r="G719" s="56" t="s">
        <v>359</v>
      </c>
      <c r="H719" s="56" t="s">
        <v>1865</v>
      </c>
      <c r="I719" s="56" t="s">
        <v>1407</v>
      </c>
      <c r="J719" s="56"/>
      <c r="K719" s="83">
        <v>40000</v>
      </c>
      <c r="L719" s="62">
        <f t="shared" si="26"/>
        <v>0</v>
      </c>
      <c r="M719" s="56"/>
      <c r="N719" s="56"/>
      <c r="O719" s="56"/>
      <c r="P719" s="56"/>
      <c r="Q719" s="56"/>
      <c r="R719" s="56"/>
      <c r="S719" s="56"/>
      <c r="T719" s="56"/>
      <c r="U719" s="56"/>
      <c r="V719" s="56"/>
      <c r="W719" s="89">
        <v>0</v>
      </c>
      <c r="X719" s="67" t="s">
        <v>355</v>
      </c>
      <c r="Y719" s="56"/>
    </row>
    <row r="720" spans="1:25" ht="12" customHeight="1" x14ac:dyDescent="0.3">
      <c r="A720" s="59">
        <v>724</v>
      </c>
      <c r="B720" s="82" t="s">
        <v>351</v>
      </c>
      <c r="C720" s="56" t="s">
        <v>544</v>
      </c>
      <c r="D720" s="56" t="s">
        <v>352</v>
      </c>
      <c r="E720" s="56" t="s">
        <v>1845</v>
      </c>
      <c r="F720" s="56" t="s">
        <v>353</v>
      </c>
      <c r="G720" s="56" t="s">
        <v>360</v>
      </c>
      <c r="H720" s="56" t="s">
        <v>356</v>
      </c>
      <c r="I720" s="56" t="s">
        <v>2101</v>
      </c>
      <c r="J720" s="56"/>
      <c r="K720" s="83">
        <v>70000</v>
      </c>
      <c r="L720" s="62">
        <f t="shared" si="26"/>
        <v>0</v>
      </c>
      <c r="M720" s="56"/>
      <c r="N720" s="56"/>
      <c r="O720" s="56"/>
      <c r="P720" s="56"/>
      <c r="Q720" s="56"/>
      <c r="R720" s="56"/>
      <c r="S720" s="56"/>
      <c r="T720" s="56"/>
      <c r="U720" s="56"/>
      <c r="V720" s="56"/>
      <c r="W720" s="89">
        <v>0</v>
      </c>
      <c r="X720" s="67" t="s">
        <v>355</v>
      </c>
      <c r="Y720" s="56"/>
    </row>
    <row r="721" spans="1:25" ht="12" customHeight="1" x14ac:dyDescent="0.3">
      <c r="A721" s="59">
        <v>725</v>
      </c>
      <c r="B721" s="82" t="s">
        <v>361</v>
      </c>
      <c r="C721" s="56" t="s">
        <v>544</v>
      </c>
      <c r="D721" s="56" t="s">
        <v>352</v>
      </c>
      <c r="E721" s="56" t="s">
        <v>1823</v>
      </c>
      <c r="F721" s="56" t="s">
        <v>362</v>
      </c>
      <c r="G721" s="56" t="s">
        <v>363</v>
      </c>
      <c r="H721" s="56" t="s">
        <v>356</v>
      </c>
      <c r="I721" s="56" t="s">
        <v>1777</v>
      </c>
      <c r="J721" s="56"/>
      <c r="K721" s="83">
        <v>3000000</v>
      </c>
      <c r="L721" s="62">
        <f t="shared" si="26"/>
        <v>0</v>
      </c>
      <c r="M721" s="56"/>
      <c r="N721" s="56"/>
      <c r="O721" s="56"/>
      <c r="P721" s="56"/>
      <c r="Q721" s="56"/>
      <c r="R721" s="56"/>
      <c r="S721" s="56"/>
      <c r="T721" s="56"/>
      <c r="U721" s="56"/>
      <c r="V721" s="56"/>
      <c r="W721" s="89">
        <v>0</v>
      </c>
      <c r="X721" s="67" t="s">
        <v>355</v>
      </c>
      <c r="Y721" s="56"/>
    </row>
    <row r="722" spans="1:25" ht="12" customHeight="1" x14ac:dyDescent="0.3">
      <c r="A722" s="59">
        <v>726</v>
      </c>
      <c r="B722" s="82" t="s">
        <v>361</v>
      </c>
      <c r="C722" s="56" t="s">
        <v>544</v>
      </c>
      <c r="D722" s="56" t="s">
        <v>352</v>
      </c>
      <c r="E722" s="56" t="s">
        <v>1845</v>
      </c>
      <c r="F722" s="56" t="s">
        <v>362</v>
      </c>
      <c r="G722" s="56" t="s">
        <v>363</v>
      </c>
      <c r="H722" s="56" t="s">
        <v>356</v>
      </c>
      <c r="I722" s="56" t="s">
        <v>553</v>
      </c>
      <c r="J722" s="56"/>
      <c r="K722" s="83">
        <v>2000000</v>
      </c>
      <c r="L722" s="62">
        <f t="shared" si="26"/>
        <v>0</v>
      </c>
      <c r="M722" s="56"/>
      <c r="N722" s="56"/>
      <c r="O722" s="56"/>
      <c r="P722" s="56"/>
      <c r="Q722" s="56"/>
      <c r="R722" s="56"/>
      <c r="S722" s="56"/>
      <c r="T722" s="56"/>
      <c r="U722" s="84"/>
      <c r="V722" s="56"/>
      <c r="W722" s="89">
        <v>0</v>
      </c>
      <c r="X722" s="67" t="s">
        <v>1865</v>
      </c>
      <c r="Y722" s="56"/>
    </row>
    <row r="723" spans="1:25" ht="12" customHeight="1" x14ac:dyDescent="0.3">
      <c r="A723" s="59">
        <v>727</v>
      </c>
      <c r="B723" s="82" t="s">
        <v>361</v>
      </c>
      <c r="C723" s="56" t="s">
        <v>544</v>
      </c>
      <c r="D723" s="56" t="s">
        <v>352</v>
      </c>
      <c r="E723" s="56" t="s">
        <v>1827</v>
      </c>
      <c r="F723" s="56" t="s">
        <v>362</v>
      </c>
      <c r="G723" s="56" t="s">
        <v>364</v>
      </c>
      <c r="H723" s="56" t="s">
        <v>356</v>
      </c>
      <c r="I723" s="56" t="s">
        <v>1795</v>
      </c>
      <c r="J723" s="56"/>
      <c r="K723" s="83">
        <v>1200000</v>
      </c>
      <c r="L723" s="62">
        <f t="shared" si="26"/>
        <v>0</v>
      </c>
      <c r="M723" s="56"/>
      <c r="N723" s="56"/>
      <c r="O723" s="56"/>
      <c r="P723" s="56"/>
      <c r="Q723" s="56"/>
      <c r="R723" s="56"/>
      <c r="S723" s="56"/>
      <c r="T723" s="56"/>
      <c r="U723" s="56"/>
      <c r="V723" s="56"/>
      <c r="W723" s="89">
        <v>0</v>
      </c>
      <c r="X723" s="67" t="s">
        <v>365</v>
      </c>
      <c r="Y723" s="56"/>
    </row>
    <row r="724" spans="1:25" ht="12" customHeight="1" x14ac:dyDescent="0.3">
      <c r="A724" s="59">
        <v>728</v>
      </c>
      <c r="B724" s="82" t="s">
        <v>361</v>
      </c>
      <c r="C724" s="56" t="s">
        <v>544</v>
      </c>
      <c r="D724" s="56" t="s">
        <v>352</v>
      </c>
      <c r="E724" s="56" t="s">
        <v>1865</v>
      </c>
      <c r="F724" s="56" t="s">
        <v>362</v>
      </c>
      <c r="G724" s="56" t="s">
        <v>366</v>
      </c>
      <c r="H724" s="56" t="s">
        <v>591</v>
      </c>
      <c r="I724" s="56" t="s">
        <v>2101</v>
      </c>
      <c r="J724" s="56"/>
      <c r="K724" s="83">
        <v>60000</v>
      </c>
      <c r="L724" s="62">
        <f t="shared" si="26"/>
        <v>0</v>
      </c>
      <c r="M724" s="56"/>
      <c r="N724" s="56"/>
      <c r="O724" s="56"/>
      <c r="P724" s="56"/>
      <c r="Q724" s="56"/>
      <c r="R724" s="56"/>
      <c r="S724" s="56"/>
      <c r="T724" s="56"/>
      <c r="U724" s="56"/>
      <c r="V724" s="56"/>
      <c r="W724" s="89">
        <v>0</v>
      </c>
      <c r="X724" s="67" t="s">
        <v>355</v>
      </c>
      <c r="Y724" s="56"/>
    </row>
    <row r="725" spans="1:25" ht="12" customHeight="1" x14ac:dyDescent="0.3">
      <c r="A725" s="59">
        <v>729</v>
      </c>
      <c r="B725" s="82" t="s">
        <v>361</v>
      </c>
      <c r="C725" s="56" t="s">
        <v>544</v>
      </c>
      <c r="D725" s="56" t="s">
        <v>352</v>
      </c>
      <c r="E725" s="56" t="s">
        <v>1845</v>
      </c>
      <c r="F725" s="56" t="s">
        <v>362</v>
      </c>
      <c r="G725" s="56" t="s">
        <v>367</v>
      </c>
      <c r="H725" s="56" t="s">
        <v>354</v>
      </c>
      <c r="I725" s="56" t="s">
        <v>2108</v>
      </c>
      <c r="J725" s="56"/>
      <c r="K725" s="83">
        <v>200000</v>
      </c>
      <c r="L725" s="62">
        <f t="shared" si="26"/>
        <v>0</v>
      </c>
      <c r="M725" s="56"/>
      <c r="N725" s="56"/>
      <c r="O725" s="56"/>
      <c r="P725" s="56"/>
      <c r="Q725" s="56"/>
      <c r="R725" s="56"/>
      <c r="S725" s="56"/>
      <c r="T725" s="56"/>
      <c r="U725" s="56"/>
      <c r="V725" s="56"/>
      <c r="W725" s="89">
        <v>0</v>
      </c>
      <c r="X725" s="67" t="s">
        <v>355</v>
      </c>
      <c r="Y725" s="56"/>
    </row>
    <row r="726" spans="1:25" ht="12" customHeight="1" x14ac:dyDescent="0.3">
      <c r="A726" s="59">
        <v>730</v>
      </c>
      <c r="B726" s="82" t="s">
        <v>368</v>
      </c>
      <c r="C726" s="56" t="s">
        <v>544</v>
      </c>
      <c r="D726" s="56" t="s">
        <v>352</v>
      </c>
      <c r="E726" s="56" t="s">
        <v>369</v>
      </c>
      <c r="F726" s="56" t="s">
        <v>369</v>
      </c>
      <c r="G726" s="56" t="s">
        <v>370</v>
      </c>
      <c r="H726" s="56" t="s">
        <v>369</v>
      </c>
      <c r="I726" s="56" t="s">
        <v>1777</v>
      </c>
      <c r="J726" s="56"/>
      <c r="K726" s="83">
        <v>750000</v>
      </c>
      <c r="L726" s="62">
        <f t="shared" si="26"/>
        <v>0</v>
      </c>
      <c r="M726" s="56"/>
      <c r="N726" s="56"/>
      <c r="O726" s="56"/>
      <c r="P726" s="56"/>
      <c r="Q726" s="56"/>
      <c r="R726" s="56"/>
      <c r="S726" s="56"/>
      <c r="T726" s="56"/>
      <c r="U726" s="56"/>
      <c r="V726" s="56"/>
      <c r="W726" s="89">
        <v>0</v>
      </c>
      <c r="X726" s="67" t="s">
        <v>355</v>
      </c>
      <c r="Y726" s="56"/>
    </row>
    <row r="727" spans="1:25" ht="12" customHeight="1" x14ac:dyDescent="0.3">
      <c r="A727" s="59">
        <v>731</v>
      </c>
      <c r="B727" s="82" t="s">
        <v>368</v>
      </c>
      <c r="C727" s="56" t="s">
        <v>544</v>
      </c>
      <c r="D727" s="56" t="s">
        <v>352</v>
      </c>
      <c r="E727" s="56" t="s">
        <v>1865</v>
      </c>
      <c r="F727" s="56" t="s">
        <v>369</v>
      </c>
      <c r="G727" s="56" t="s">
        <v>371</v>
      </c>
      <c r="H727" s="56" t="s">
        <v>591</v>
      </c>
      <c r="I727" s="56" t="s">
        <v>553</v>
      </c>
      <c r="J727" s="56"/>
      <c r="K727" s="83">
        <v>1000000</v>
      </c>
      <c r="L727" s="62">
        <f t="shared" si="26"/>
        <v>0</v>
      </c>
      <c r="M727" s="56"/>
      <c r="N727" s="56"/>
      <c r="O727" s="56"/>
      <c r="P727" s="56"/>
      <c r="Q727" s="56"/>
      <c r="R727" s="56"/>
      <c r="S727" s="56"/>
      <c r="T727" s="56"/>
      <c r="U727" s="84"/>
      <c r="V727" s="56"/>
      <c r="W727" s="89">
        <v>0</v>
      </c>
      <c r="X727" s="67" t="s">
        <v>1865</v>
      </c>
      <c r="Y727" s="56"/>
    </row>
    <row r="728" spans="1:25" ht="12" customHeight="1" x14ac:dyDescent="0.3">
      <c r="A728" s="59">
        <v>732</v>
      </c>
      <c r="B728" s="82" t="s">
        <v>368</v>
      </c>
      <c r="C728" s="56" t="s">
        <v>544</v>
      </c>
      <c r="D728" s="56" t="s">
        <v>352</v>
      </c>
      <c r="E728" s="56" t="s">
        <v>1865</v>
      </c>
      <c r="F728" s="56" t="s">
        <v>372</v>
      </c>
      <c r="G728" s="56" t="s">
        <v>373</v>
      </c>
      <c r="H728" s="56" t="s">
        <v>356</v>
      </c>
      <c r="I728" s="56" t="s">
        <v>1795</v>
      </c>
      <c r="J728" s="56"/>
      <c r="K728" s="83">
        <v>500000</v>
      </c>
      <c r="L728" s="62">
        <f t="shared" si="26"/>
        <v>0</v>
      </c>
      <c r="M728" s="56"/>
      <c r="N728" s="56"/>
      <c r="O728" s="56"/>
      <c r="P728" s="56"/>
      <c r="Q728" s="56"/>
      <c r="R728" s="56"/>
      <c r="S728" s="56"/>
      <c r="T728" s="56"/>
      <c r="U728" s="56"/>
      <c r="V728" s="56"/>
      <c r="W728" s="89">
        <v>0</v>
      </c>
      <c r="X728" s="67" t="s">
        <v>365</v>
      </c>
      <c r="Y728" s="56"/>
    </row>
    <row r="729" spans="1:25" ht="12" customHeight="1" x14ac:dyDescent="0.3">
      <c r="A729" s="59">
        <v>733</v>
      </c>
      <c r="B729" s="82" t="s">
        <v>368</v>
      </c>
      <c r="C729" s="56" t="s">
        <v>544</v>
      </c>
      <c r="D729" s="56" t="s">
        <v>352</v>
      </c>
      <c r="E729" s="56" t="s">
        <v>369</v>
      </c>
      <c r="F729" s="56" t="s">
        <v>369</v>
      </c>
      <c r="G729" s="56" t="s">
        <v>374</v>
      </c>
      <c r="H729" s="56" t="s">
        <v>591</v>
      </c>
      <c r="I729" s="56" t="s">
        <v>1202</v>
      </c>
      <c r="J729" s="56"/>
      <c r="K729" s="83">
        <v>50000</v>
      </c>
      <c r="L729" s="62">
        <f t="shared" si="26"/>
        <v>0</v>
      </c>
      <c r="M729" s="56"/>
      <c r="N729" s="56"/>
      <c r="O729" s="56"/>
      <c r="P729" s="56"/>
      <c r="Q729" s="56"/>
      <c r="R729" s="56"/>
      <c r="S729" s="56"/>
      <c r="T729" s="56"/>
      <c r="U729" s="56"/>
      <c r="V729" s="56"/>
      <c r="W729" s="89">
        <v>0</v>
      </c>
      <c r="X729" s="67" t="s">
        <v>355</v>
      </c>
      <c r="Y729" s="56"/>
    </row>
    <row r="730" spans="1:25" ht="12" customHeight="1" x14ac:dyDescent="0.3">
      <c r="A730" s="59">
        <v>734</v>
      </c>
      <c r="B730" s="82" t="s">
        <v>368</v>
      </c>
      <c r="C730" s="56" t="s">
        <v>544</v>
      </c>
      <c r="D730" s="56" t="s">
        <v>352</v>
      </c>
      <c r="E730" s="56" t="s">
        <v>369</v>
      </c>
      <c r="F730" s="56" t="s">
        <v>369</v>
      </c>
      <c r="G730" s="56" t="s">
        <v>374</v>
      </c>
      <c r="H730" s="56" t="s">
        <v>591</v>
      </c>
      <c r="I730" s="56" t="s">
        <v>477</v>
      </c>
      <c r="J730" s="56"/>
      <c r="K730" s="83">
        <v>100000</v>
      </c>
      <c r="L730" s="62">
        <f t="shared" si="26"/>
        <v>0</v>
      </c>
      <c r="M730" s="56"/>
      <c r="N730" s="56"/>
      <c r="O730" s="56"/>
      <c r="P730" s="56"/>
      <c r="Q730" s="56"/>
      <c r="R730" s="56"/>
      <c r="S730" s="56"/>
      <c r="T730" s="56"/>
      <c r="U730" s="56"/>
      <c r="V730" s="56"/>
      <c r="W730" s="89">
        <v>0</v>
      </c>
      <c r="X730" s="67" t="s">
        <v>355</v>
      </c>
      <c r="Y730" s="56"/>
    </row>
    <row r="731" spans="1:25" ht="12" customHeight="1" x14ac:dyDescent="0.3">
      <c r="A731" s="59">
        <v>735</v>
      </c>
      <c r="B731" s="82" t="s">
        <v>368</v>
      </c>
      <c r="C731" s="56" t="s">
        <v>544</v>
      </c>
      <c r="D731" s="56" t="s">
        <v>352</v>
      </c>
      <c r="E731" s="56" t="s">
        <v>369</v>
      </c>
      <c r="F731" s="56" t="s">
        <v>369</v>
      </c>
      <c r="G731" s="56" t="s">
        <v>374</v>
      </c>
      <c r="H731" s="56" t="s">
        <v>591</v>
      </c>
      <c r="I731" s="56" t="s">
        <v>2108</v>
      </c>
      <c r="J731" s="56"/>
      <c r="K731" s="83">
        <v>300000</v>
      </c>
      <c r="L731" s="62">
        <f t="shared" si="26"/>
        <v>0</v>
      </c>
      <c r="M731" s="56"/>
      <c r="N731" s="56"/>
      <c r="O731" s="56"/>
      <c r="P731" s="56"/>
      <c r="Q731" s="56"/>
      <c r="R731" s="56"/>
      <c r="S731" s="56"/>
      <c r="T731" s="56"/>
      <c r="U731" s="56"/>
      <c r="V731" s="56"/>
      <c r="W731" s="89">
        <v>0</v>
      </c>
      <c r="X731" s="67" t="s">
        <v>355</v>
      </c>
      <c r="Y731" s="56"/>
    </row>
    <row r="732" spans="1:25" ht="12" customHeight="1" x14ac:dyDescent="0.3">
      <c r="A732" s="59">
        <v>736</v>
      </c>
      <c r="B732" s="82" t="s">
        <v>375</v>
      </c>
      <c r="C732" s="56" t="s">
        <v>544</v>
      </c>
      <c r="D732" s="56" t="s">
        <v>352</v>
      </c>
      <c r="E732" s="56" t="s">
        <v>1865</v>
      </c>
      <c r="F732" s="56" t="s">
        <v>376</v>
      </c>
      <c r="G732" s="56" t="s">
        <v>377</v>
      </c>
      <c r="H732" s="56" t="s">
        <v>1865</v>
      </c>
      <c r="I732" s="56" t="s">
        <v>1777</v>
      </c>
      <c r="J732" s="56"/>
      <c r="K732" s="83">
        <v>2000000</v>
      </c>
      <c r="L732" s="62">
        <f t="shared" si="26"/>
        <v>0</v>
      </c>
      <c r="M732" s="56"/>
      <c r="N732" s="56"/>
      <c r="O732" s="56"/>
      <c r="P732" s="56"/>
      <c r="Q732" s="56"/>
      <c r="R732" s="56"/>
      <c r="S732" s="56"/>
      <c r="T732" s="56"/>
      <c r="U732" s="56"/>
      <c r="V732" s="56"/>
      <c r="W732" s="89">
        <v>0</v>
      </c>
      <c r="X732" s="67" t="s">
        <v>1865</v>
      </c>
      <c r="Y732" s="56"/>
    </row>
    <row r="733" spans="1:25" ht="12" customHeight="1" x14ac:dyDescent="0.3">
      <c r="A733" s="59">
        <v>737</v>
      </c>
      <c r="B733" s="82" t="s">
        <v>375</v>
      </c>
      <c r="C733" s="56" t="s">
        <v>544</v>
      </c>
      <c r="D733" s="56" t="s">
        <v>352</v>
      </c>
      <c r="E733" s="56" t="s">
        <v>1865</v>
      </c>
      <c r="F733" s="56" t="s">
        <v>376</v>
      </c>
      <c r="G733" s="56" t="s">
        <v>377</v>
      </c>
      <c r="H733" s="56" t="s">
        <v>1865</v>
      </c>
      <c r="I733" s="56" t="s">
        <v>553</v>
      </c>
      <c r="J733" s="56"/>
      <c r="K733" s="83">
        <v>3000000</v>
      </c>
      <c r="L733" s="62">
        <f t="shared" si="26"/>
        <v>0</v>
      </c>
      <c r="M733" s="56"/>
      <c r="N733" s="56"/>
      <c r="O733" s="56"/>
      <c r="P733" s="56"/>
      <c r="Q733" s="56"/>
      <c r="R733" s="56"/>
      <c r="S733" s="56"/>
      <c r="T733" s="56"/>
      <c r="U733" s="84"/>
      <c r="V733" s="56"/>
      <c r="W733" s="89">
        <v>0</v>
      </c>
      <c r="X733" s="67" t="s">
        <v>1865</v>
      </c>
      <c r="Y733" s="56"/>
    </row>
    <row r="734" spans="1:25" ht="12" customHeight="1" x14ac:dyDescent="0.3">
      <c r="A734" s="59">
        <v>738</v>
      </c>
      <c r="B734" s="82" t="s">
        <v>375</v>
      </c>
      <c r="C734" s="56" t="s">
        <v>544</v>
      </c>
      <c r="D734" s="56" t="s">
        <v>352</v>
      </c>
      <c r="E734" s="56" t="s">
        <v>1865</v>
      </c>
      <c r="F734" s="56" t="s">
        <v>376</v>
      </c>
      <c r="G734" s="56" t="s">
        <v>378</v>
      </c>
      <c r="H734" s="56" t="s">
        <v>591</v>
      </c>
      <c r="I734" s="56" t="s">
        <v>1795</v>
      </c>
      <c r="J734" s="56"/>
      <c r="K734" s="83">
        <v>700000</v>
      </c>
      <c r="L734" s="62">
        <f t="shared" si="26"/>
        <v>0</v>
      </c>
      <c r="M734" s="56"/>
      <c r="N734" s="56"/>
      <c r="O734" s="56"/>
      <c r="P734" s="56"/>
      <c r="Q734" s="56"/>
      <c r="R734" s="56"/>
      <c r="S734" s="56"/>
      <c r="T734" s="56"/>
      <c r="U734" s="56"/>
      <c r="V734" s="56"/>
      <c r="W734" s="89">
        <v>0</v>
      </c>
      <c r="X734" s="67" t="s">
        <v>355</v>
      </c>
      <c r="Y734" s="56"/>
    </row>
    <row r="735" spans="1:25" ht="12" customHeight="1" x14ac:dyDescent="0.3">
      <c r="A735" s="59">
        <v>739</v>
      </c>
      <c r="B735" s="82" t="s">
        <v>375</v>
      </c>
      <c r="C735" s="56" t="s">
        <v>544</v>
      </c>
      <c r="D735" s="56" t="s">
        <v>352</v>
      </c>
      <c r="E735" s="56" t="s">
        <v>1865</v>
      </c>
      <c r="F735" s="56" t="s">
        <v>376</v>
      </c>
      <c r="G735" s="56" t="s">
        <v>379</v>
      </c>
      <c r="H735" s="56" t="s">
        <v>591</v>
      </c>
      <c r="I735" s="56" t="s">
        <v>2101</v>
      </c>
      <c r="J735" s="56"/>
      <c r="K735" s="83">
        <v>80000</v>
      </c>
      <c r="L735" s="62">
        <f t="shared" si="26"/>
        <v>0</v>
      </c>
      <c r="M735" s="56"/>
      <c r="N735" s="56"/>
      <c r="O735" s="56"/>
      <c r="P735" s="56"/>
      <c r="Q735" s="56"/>
      <c r="R735" s="56"/>
      <c r="S735" s="56"/>
      <c r="T735" s="56"/>
      <c r="U735" s="56"/>
      <c r="V735" s="56"/>
      <c r="W735" s="89">
        <v>0</v>
      </c>
      <c r="X735" s="67" t="s">
        <v>355</v>
      </c>
      <c r="Y735" s="56"/>
    </row>
    <row r="736" spans="1:25" ht="12" customHeight="1" x14ac:dyDescent="0.3">
      <c r="A736" s="59">
        <v>740</v>
      </c>
      <c r="B736" s="82" t="s">
        <v>380</v>
      </c>
      <c r="C736" s="56" t="s">
        <v>544</v>
      </c>
      <c r="D736" s="56" t="s">
        <v>352</v>
      </c>
      <c r="E736" s="56" t="s">
        <v>1046</v>
      </c>
      <c r="F736" s="56" t="s">
        <v>381</v>
      </c>
      <c r="G736" s="56" t="s">
        <v>382</v>
      </c>
      <c r="H736" s="56" t="s">
        <v>1865</v>
      </c>
      <c r="I736" s="56" t="s">
        <v>1777</v>
      </c>
      <c r="J736" s="56"/>
      <c r="K736" s="83">
        <v>1250000</v>
      </c>
      <c r="L736" s="62">
        <f t="shared" si="26"/>
        <v>0</v>
      </c>
      <c r="M736" s="56"/>
      <c r="N736" s="56"/>
      <c r="O736" s="56"/>
      <c r="P736" s="56"/>
      <c r="Q736" s="56"/>
      <c r="R736" s="56"/>
      <c r="S736" s="56"/>
      <c r="T736" s="56"/>
      <c r="U736" s="56"/>
      <c r="V736" s="56"/>
      <c r="W736" s="89">
        <v>0</v>
      </c>
      <c r="X736" s="67" t="s">
        <v>355</v>
      </c>
      <c r="Y736" s="56"/>
    </row>
    <row r="737" spans="1:25" ht="12" customHeight="1" x14ac:dyDescent="0.3">
      <c r="A737" s="59">
        <v>741</v>
      </c>
      <c r="B737" s="82">
        <v>6062</v>
      </c>
      <c r="C737" s="56" t="s">
        <v>1565</v>
      </c>
      <c r="E737" s="56" t="s">
        <v>694</v>
      </c>
      <c r="F737" s="56" t="s">
        <v>694</v>
      </c>
      <c r="G737" s="56" t="s">
        <v>45</v>
      </c>
      <c r="H737" s="56" t="s">
        <v>694</v>
      </c>
      <c r="I737" s="56" t="s">
        <v>35</v>
      </c>
      <c r="K737" s="62">
        <v>800000</v>
      </c>
      <c r="L737" s="62">
        <f t="shared" si="26"/>
        <v>800000</v>
      </c>
      <c r="W737" s="63">
        <v>1</v>
      </c>
      <c r="X737" s="67"/>
      <c r="Y737" s="56"/>
    </row>
    <row r="738" spans="1:25" ht="12" customHeight="1" x14ac:dyDescent="0.3">
      <c r="A738" s="59">
        <v>742</v>
      </c>
      <c r="B738" s="82" t="s">
        <v>380</v>
      </c>
      <c r="C738" s="56" t="s">
        <v>544</v>
      </c>
      <c r="D738" s="56" t="s">
        <v>352</v>
      </c>
      <c r="E738" s="56" t="s">
        <v>1865</v>
      </c>
      <c r="F738" s="56" t="s">
        <v>381</v>
      </c>
      <c r="G738" s="56" t="s">
        <v>359</v>
      </c>
      <c r="H738" s="56" t="s">
        <v>1865</v>
      </c>
      <c r="I738" s="56" t="s">
        <v>1407</v>
      </c>
      <c r="J738" s="56"/>
      <c r="K738" s="83">
        <v>40000</v>
      </c>
      <c r="L738" s="62">
        <f t="shared" si="26"/>
        <v>0</v>
      </c>
      <c r="M738" s="56"/>
      <c r="N738" s="56"/>
      <c r="O738" s="56"/>
      <c r="P738" s="56"/>
      <c r="Q738" s="56"/>
      <c r="R738" s="56"/>
      <c r="S738" s="56"/>
      <c r="T738" s="56"/>
      <c r="U738" s="56"/>
      <c r="V738" s="56"/>
      <c r="W738" s="89">
        <v>0</v>
      </c>
      <c r="X738" s="67" t="s">
        <v>355</v>
      </c>
      <c r="Y738" s="56"/>
    </row>
    <row r="739" spans="1:25" ht="12" customHeight="1" x14ac:dyDescent="0.3">
      <c r="A739" s="59">
        <v>743</v>
      </c>
      <c r="B739" s="82" t="s">
        <v>380</v>
      </c>
      <c r="C739" s="56" t="s">
        <v>544</v>
      </c>
      <c r="D739" s="56" t="s">
        <v>352</v>
      </c>
      <c r="E739" s="56" t="s">
        <v>1865</v>
      </c>
      <c r="F739" s="56" t="s">
        <v>381</v>
      </c>
      <c r="G739" s="56" t="s">
        <v>384</v>
      </c>
      <c r="H739" s="56" t="s">
        <v>354</v>
      </c>
      <c r="I739" s="56" t="s">
        <v>2101</v>
      </c>
      <c r="J739" s="56"/>
      <c r="K739" s="83">
        <v>80000</v>
      </c>
      <c r="L739" s="62">
        <f t="shared" si="26"/>
        <v>0</v>
      </c>
      <c r="M739" s="56"/>
      <c r="N739" s="56"/>
      <c r="O739" s="56"/>
      <c r="P739" s="56"/>
      <c r="Q739" s="56"/>
      <c r="R739" s="56"/>
      <c r="S739" s="56"/>
      <c r="T739" s="56"/>
      <c r="U739" s="56"/>
      <c r="V739" s="56"/>
      <c r="W739" s="89">
        <v>0</v>
      </c>
      <c r="X739" s="67" t="s">
        <v>355</v>
      </c>
      <c r="Y739" s="56"/>
    </row>
    <row r="740" spans="1:25" ht="12" customHeight="1" x14ac:dyDescent="0.3">
      <c r="A740" s="59">
        <v>744</v>
      </c>
      <c r="B740" s="82" t="s">
        <v>385</v>
      </c>
      <c r="C740" s="56" t="s">
        <v>544</v>
      </c>
      <c r="D740" s="56" t="s">
        <v>352</v>
      </c>
      <c r="E740" s="56" t="s">
        <v>1849</v>
      </c>
      <c r="F740" s="56" t="s">
        <v>386</v>
      </c>
      <c r="G740" s="56" t="s">
        <v>387</v>
      </c>
      <c r="H740" s="56" t="s">
        <v>1865</v>
      </c>
      <c r="I740" s="56" t="s">
        <v>1777</v>
      </c>
      <c r="J740" s="56"/>
      <c r="K740" s="83">
        <v>500000</v>
      </c>
      <c r="L740" s="62">
        <f t="shared" si="26"/>
        <v>0</v>
      </c>
      <c r="M740" s="56"/>
      <c r="N740" s="56"/>
      <c r="O740" s="56"/>
      <c r="P740" s="56"/>
      <c r="Q740" s="56"/>
      <c r="R740" s="56"/>
      <c r="S740" s="56"/>
      <c r="T740" s="56"/>
      <c r="U740" s="56"/>
      <c r="V740" s="56"/>
      <c r="W740" s="89">
        <v>0</v>
      </c>
      <c r="X740" s="67" t="s">
        <v>1849</v>
      </c>
      <c r="Y740" s="56"/>
    </row>
    <row r="741" spans="1:25" ht="12" customHeight="1" x14ac:dyDescent="0.3">
      <c r="A741" s="59">
        <v>745</v>
      </c>
      <c r="B741" s="82">
        <v>9004</v>
      </c>
      <c r="C741" s="56" t="s">
        <v>2213</v>
      </c>
      <c r="D741" s="56" t="s">
        <v>830</v>
      </c>
      <c r="E741" s="56" t="s">
        <v>831</v>
      </c>
      <c r="F741" s="56" t="s">
        <v>832</v>
      </c>
      <c r="G741" s="56" t="s">
        <v>939</v>
      </c>
      <c r="H741" s="56" t="s">
        <v>1820</v>
      </c>
      <c r="I741" s="56" t="s">
        <v>2251</v>
      </c>
      <c r="J741" s="56" t="s">
        <v>625</v>
      </c>
      <c r="K741" s="83">
        <v>1500000</v>
      </c>
      <c r="L741" s="62">
        <f t="shared" si="26"/>
        <v>1500000</v>
      </c>
      <c r="M741" s="56"/>
      <c r="N741" s="56"/>
      <c r="O741" s="56"/>
      <c r="P741" s="56"/>
      <c r="Q741" s="56"/>
      <c r="R741" s="56"/>
      <c r="S741" s="56"/>
      <c r="T741" s="56"/>
      <c r="U741" s="86" t="s">
        <v>834</v>
      </c>
      <c r="V741" s="56"/>
      <c r="W741" s="63">
        <v>1</v>
      </c>
      <c r="X741" s="67"/>
      <c r="Y741" s="56"/>
    </row>
    <row r="742" spans="1:25" ht="12" customHeight="1" x14ac:dyDescent="0.3">
      <c r="A742" s="99">
        <v>746</v>
      </c>
      <c r="B742" s="82" t="s">
        <v>385</v>
      </c>
      <c r="C742" s="56" t="s">
        <v>544</v>
      </c>
      <c r="D742" s="56" t="s">
        <v>352</v>
      </c>
      <c r="E742" s="56" t="s">
        <v>1849</v>
      </c>
      <c r="F742" s="56" t="s">
        <v>386</v>
      </c>
      <c r="G742" s="56" t="s">
        <v>388</v>
      </c>
      <c r="H742" s="56" t="s">
        <v>1865</v>
      </c>
      <c r="I742" s="56" t="s">
        <v>2101</v>
      </c>
      <c r="J742" s="56"/>
      <c r="K742" s="83">
        <v>50000</v>
      </c>
      <c r="L742" s="62">
        <f t="shared" si="26"/>
        <v>0</v>
      </c>
      <c r="M742" s="56"/>
      <c r="N742" s="56"/>
      <c r="O742" s="56"/>
      <c r="P742" s="56"/>
      <c r="Q742" s="56"/>
      <c r="R742" s="56"/>
      <c r="S742" s="56"/>
      <c r="T742" s="56"/>
      <c r="U742" s="56"/>
      <c r="V742" s="56"/>
      <c r="W742" s="89">
        <v>0</v>
      </c>
      <c r="X742" s="67" t="s">
        <v>1849</v>
      </c>
      <c r="Y742" s="56"/>
    </row>
    <row r="743" spans="1:25" ht="12" customHeight="1" x14ac:dyDescent="0.3">
      <c r="A743" s="59">
        <v>747</v>
      </c>
      <c r="B743" s="82" t="s">
        <v>389</v>
      </c>
      <c r="C743" s="56" t="s">
        <v>544</v>
      </c>
      <c r="D743" s="56" t="s">
        <v>390</v>
      </c>
      <c r="E743" s="56" t="s">
        <v>1823</v>
      </c>
      <c r="F743" s="56" t="s">
        <v>1974</v>
      </c>
      <c r="G743" s="56" t="s">
        <v>391</v>
      </c>
      <c r="H743" s="56" t="s">
        <v>829</v>
      </c>
      <c r="I743" s="56" t="s">
        <v>899</v>
      </c>
      <c r="J743" s="56"/>
      <c r="K743" s="83">
        <v>200000</v>
      </c>
      <c r="L743" s="62">
        <f t="shared" si="26"/>
        <v>0</v>
      </c>
      <c r="M743" s="56"/>
      <c r="N743" s="56"/>
      <c r="O743" s="56"/>
      <c r="P743" s="56"/>
      <c r="Q743" s="56"/>
      <c r="R743" s="56"/>
      <c r="S743" s="56"/>
      <c r="T743" s="56"/>
      <c r="U743" s="56"/>
      <c r="V743" s="56"/>
      <c r="W743" s="89">
        <v>0</v>
      </c>
      <c r="X743" s="67" t="s">
        <v>608</v>
      </c>
      <c r="Y743" s="56"/>
    </row>
    <row r="744" spans="1:25" ht="12" customHeight="1" x14ac:dyDescent="0.3">
      <c r="A744" s="59">
        <v>748</v>
      </c>
      <c r="B744" s="82" t="s">
        <v>389</v>
      </c>
      <c r="C744" s="56" t="s">
        <v>544</v>
      </c>
      <c r="D744" s="56" t="s">
        <v>390</v>
      </c>
      <c r="E744" s="56" t="s">
        <v>1823</v>
      </c>
      <c r="F744" s="56" t="s">
        <v>1974</v>
      </c>
      <c r="G744" s="56" t="s">
        <v>392</v>
      </c>
      <c r="H744" s="56" t="s">
        <v>1467</v>
      </c>
      <c r="I744" s="56" t="s">
        <v>854</v>
      </c>
      <c r="J744" s="56"/>
      <c r="K744" s="83">
        <v>20000</v>
      </c>
      <c r="L744" s="62">
        <f t="shared" si="26"/>
        <v>0</v>
      </c>
      <c r="M744" s="56"/>
      <c r="N744" s="56"/>
      <c r="O744" s="56"/>
      <c r="P744" s="56"/>
      <c r="Q744" s="56"/>
      <c r="R744" s="56"/>
      <c r="S744" s="56"/>
      <c r="T744" s="56"/>
      <c r="U744" s="56"/>
      <c r="V744" s="56"/>
      <c r="W744" s="63">
        <v>0</v>
      </c>
      <c r="X744" s="67" t="s">
        <v>1849</v>
      </c>
      <c r="Y744" s="56"/>
    </row>
    <row r="745" spans="1:25" ht="12" customHeight="1" x14ac:dyDescent="0.3">
      <c r="A745" s="59">
        <v>749</v>
      </c>
      <c r="B745" s="82" t="s">
        <v>389</v>
      </c>
      <c r="C745" s="56" t="s">
        <v>544</v>
      </c>
      <c r="D745" s="56" t="s">
        <v>390</v>
      </c>
      <c r="E745" s="56" t="s">
        <v>1681</v>
      </c>
      <c r="F745" s="56" t="s">
        <v>1974</v>
      </c>
      <c r="G745" s="56" t="s">
        <v>4</v>
      </c>
      <c r="H745" s="56" t="s">
        <v>591</v>
      </c>
      <c r="I745" s="56" t="s">
        <v>553</v>
      </c>
      <c r="J745" s="56"/>
      <c r="K745" s="83">
        <v>2000000</v>
      </c>
      <c r="L745" s="62">
        <f t="shared" ref="L745:L776" si="27">K745*W745</f>
        <v>0</v>
      </c>
      <c r="M745" s="56"/>
      <c r="N745" s="56"/>
      <c r="O745" s="56"/>
      <c r="P745" s="56"/>
      <c r="Q745" s="56"/>
      <c r="R745" s="56"/>
      <c r="S745" s="56"/>
      <c r="T745" s="56"/>
      <c r="U745" s="56"/>
      <c r="V745" s="56"/>
      <c r="W745" s="89">
        <v>0</v>
      </c>
      <c r="X745" s="67" t="s">
        <v>608</v>
      </c>
      <c r="Y745" s="56"/>
    </row>
    <row r="746" spans="1:25" ht="12" customHeight="1" x14ac:dyDescent="0.3">
      <c r="A746" s="59">
        <v>750</v>
      </c>
      <c r="B746" s="82" t="s">
        <v>389</v>
      </c>
      <c r="C746" s="56" t="s">
        <v>544</v>
      </c>
      <c r="D746" s="56" t="s">
        <v>390</v>
      </c>
      <c r="E746" s="56" t="s">
        <v>2092</v>
      </c>
      <c r="F746" s="56" t="s">
        <v>1974</v>
      </c>
      <c r="G746" s="56" t="s">
        <v>393</v>
      </c>
      <c r="H746" s="56" t="s">
        <v>694</v>
      </c>
      <c r="I746" s="56" t="s">
        <v>1407</v>
      </c>
      <c r="J746" s="56"/>
      <c r="K746" s="83">
        <v>15000</v>
      </c>
      <c r="L746" s="62">
        <f t="shared" si="27"/>
        <v>0</v>
      </c>
      <c r="M746" s="56"/>
      <c r="N746" s="56"/>
      <c r="O746" s="56"/>
      <c r="P746" s="56"/>
      <c r="Q746" s="56"/>
      <c r="R746" s="56"/>
      <c r="S746" s="56"/>
      <c r="T746" s="56"/>
      <c r="U746" s="56"/>
      <c r="V746" s="56"/>
      <c r="W746" s="89">
        <v>0</v>
      </c>
      <c r="X746" s="67" t="s">
        <v>598</v>
      </c>
      <c r="Y746" s="56"/>
    </row>
    <row r="747" spans="1:25" ht="12" customHeight="1" x14ac:dyDescent="0.3">
      <c r="A747" s="59">
        <v>751</v>
      </c>
      <c r="B747" s="82">
        <v>9005</v>
      </c>
      <c r="C747" s="56" t="s">
        <v>1565</v>
      </c>
      <c r="D747" s="56"/>
      <c r="E747" s="56" t="s">
        <v>202</v>
      </c>
      <c r="F747" s="56" t="s">
        <v>1282</v>
      </c>
      <c r="G747" s="56" t="s">
        <v>205</v>
      </c>
      <c r="H747" s="56" t="s">
        <v>1835</v>
      </c>
      <c r="I747" s="56" t="s">
        <v>2151</v>
      </c>
      <c r="J747" s="56"/>
      <c r="K747" s="83">
        <f>1.22*1.05*1258503.47</f>
        <v>1612142.9450699999</v>
      </c>
      <c r="L747" s="62">
        <f t="shared" si="27"/>
        <v>1612142.9450699999</v>
      </c>
      <c r="M747" s="56"/>
      <c r="N747" s="56"/>
      <c r="O747" s="56"/>
      <c r="P747" s="56"/>
      <c r="Q747" s="56"/>
      <c r="R747" s="56"/>
      <c r="S747" s="56"/>
      <c r="T747" s="56"/>
      <c r="U747" s="56"/>
      <c r="V747" s="56"/>
      <c r="W747" s="63">
        <v>1</v>
      </c>
      <c r="X747" s="67" t="s">
        <v>1849</v>
      </c>
      <c r="Y747" s="56"/>
    </row>
    <row r="748" spans="1:25" ht="12" customHeight="1" x14ac:dyDescent="0.3">
      <c r="A748" s="59">
        <v>752</v>
      </c>
      <c r="B748" s="82" t="s">
        <v>389</v>
      </c>
      <c r="C748" s="56" t="s">
        <v>544</v>
      </c>
      <c r="D748" s="56" t="s">
        <v>390</v>
      </c>
      <c r="E748" s="56" t="s">
        <v>2092</v>
      </c>
      <c r="F748" s="56" t="s">
        <v>1974</v>
      </c>
      <c r="G748" s="56" t="s">
        <v>395</v>
      </c>
      <c r="H748" s="56" t="s">
        <v>694</v>
      </c>
      <c r="I748" s="56" t="s">
        <v>1202</v>
      </c>
      <c r="J748" s="56"/>
      <c r="K748" s="83">
        <v>15000</v>
      </c>
      <c r="L748" s="62">
        <f t="shared" si="27"/>
        <v>0</v>
      </c>
      <c r="M748" s="56"/>
      <c r="N748" s="56"/>
      <c r="O748" s="56"/>
      <c r="P748" s="56"/>
      <c r="Q748" s="56"/>
      <c r="R748" s="56"/>
      <c r="S748" s="56"/>
      <c r="T748" s="56"/>
      <c r="U748" s="56"/>
      <c r="V748" s="56"/>
      <c r="W748" s="89">
        <v>0</v>
      </c>
      <c r="X748" s="67" t="s">
        <v>598</v>
      </c>
      <c r="Y748" s="56"/>
    </row>
    <row r="749" spans="1:25" ht="12" customHeight="1" x14ac:dyDescent="0.3">
      <c r="A749" s="59">
        <v>753</v>
      </c>
      <c r="B749" s="82" t="s">
        <v>389</v>
      </c>
      <c r="C749" s="56" t="s">
        <v>544</v>
      </c>
      <c r="D749" s="56" t="s">
        <v>390</v>
      </c>
      <c r="E749" s="56" t="s">
        <v>2092</v>
      </c>
      <c r="F749" s="56" t="s">
        <v>1974</v>
      </c>
      <c r="G749" s="56" t="s">
        <v>396</v>
      </c>
      <c r="H749" s="56" t="s">
        <v>1467</v>
      </c>
      <c r="I749" s="56" t="s">
        <v>477</v>
      </c>
      <c r="J749" s="56"/>
      <c r="K749" s="83">
        <v>20000</v>
      </c>
      <c r="L749" s="62">
        <f t="shared" si="27"/>
        <v>0</v>
      </c>
      <c r="M749" s="56"/>
      <c r="N749" s="56"/>
      <c r="O749" s="56"/>
      <c r="P749" s="56"/>
      <c r="Q749" s="56"/>
      <c r="R749" s="56"/>
      <c r="S749" s="56"/>
      <c r="T749" s="56"/>
      <c r="U749" s="56"/>
      <c r="V749" s="56"/>
      <c r="W749" s="89">
        <v>0</v>
      </c>
      <c r="X749" s="67" t="s">
        <v>1849</v>
      </c>
      <c r="Y749" s="56"/>
    </row>
    <row r="750" spans="1:25" ht="12" customHeight="1" x14ac:dyDescent="0.3">
      <c r="A750" s="59">
        <v>754</v>
      </c>
      <c r="B750" s="82" t="s">
        <v>389</v>
      </c>
      <c r="C750" s="56" t="s">
        <v>544</v>
      </c>
      <c r="D750" s="56" t="s">
        <v>390</v>
      </c>
      <c r="E750" s="56" t="s">
        <v>1681</v>
      </c>
      <c r="F750" s="56" t="s">
        <v>1974</v>
      </c>
      <c r="G750" s="56" t="s">
        <v>5</v>
      </c>
      <c r="H750" s="56" t="s">
        <v>829</v>
      </c>
      <c r="I750" s="56" t="s">
        <v>2108</v>
      </c>
      <c r="J750" s="56"/>
      <c r="K750" s="83">
        <v>450000</v>
      </c>
      <c r="L750" s="62">
        <f t="shared" si="27"/>
        <v>0</v>
      </c>
      <c r="M750" s="56"/>
      <c r="N750" s="56"/>
      <c r="O750" s="56"/>
      <c r="P750" s="56"/>
      <c r="Q750" s="56"/>
      <c r="R750" s="56"/>
      <c r="S750" s="56"/>
      <c r="T750" s="56"/>
      <c r="U750" s="56"/>
      <c r="V750" s="56"/>
      <c r="W750" s="89">
        <v>0</v>
      </c>
      <c r="X750" s="67" t="s">
        <v>608</v>
      </c>
      <c r="Y750" s="56"/>
    </row>
    <row r="751" spans="1:25" ht="12" customHeight="1" x14ac:dyDescent="0.3">
      <c r="A751" s="59">
        <v>755</v>
      </c>
      <c r="B751" s="82" t="s">
        <v>397</v>
      </c>
      <c r="C751" s="56" t="s">
        <v>544</v>
      </c>
      <c r="D751" s="56" t="s">
        <v>390</v>
      </c>
      <c r="E751" s="56" t="s">
        <v>1823</v>
      </c>
      <c r="F751" s="56" t="s">
        <v>48</v>
      </c>
      <c r="G751" s="56" t="s">
        <v>49</v>
      </c>
      <c r="H751" s="56" t="s">
        <v>591</v>
      </c>
      <c r="I751" s="56" t="s">
        <v>2151</v>
      </c>
      <c r="J751" s="56"/>
      <c r="K751" s="83">
        <v>20000</v>
      </c>
      <c r="L751" s="62">
        <f t="shared" si="27"/>
        <v>0</v>
      </c>
      <c r="M751" s="56"/>
      <c r="N751" s="56"/>
      <c r="O751" s="56"/>
      <c r="P751" s="56"/>
      <c r="Q751" s="56"/>
      <c r="R751" s="56"/>
      <c r="S751" s="56"/>
      <c r="T751" s="56"/>
      <c r="U751" s="56"/>
      <c r="V751" s="56"/>
      <c r="W751" s="89">
        <v>0</v>
      </c>
      <c r="X751" s="67" t="s">
        <v>598</v>
      </c>
      <c r="Y751" s="56"/>
    </row>
    <row r="752" spans="1:25" ht="12" customHeight="1" x14ac:dyDescent="0.3">
      <c r="A752" s="59">
        <v>756</v>
      </c>
      <c r="B752" s="82" t="s">
        <v>397</v>
      </c>
      <c r="C752" s="56" t="s">
        <v>544</v>
      </c>
      <c r="D752" s="56" t="s">
        <v>390</v>
      </c>
      <c r="E752" s="56" t="s">
        <v>1823</v>
      </c>
      <c r="F752" s="56" t="s">
        <v>48</v>
      </c>
      <c r="G752" s="56" t="s">
        <v>50</v>
      </c>
      <c r="H752" s="56" t="s">
        <v>1467</v>
      </c>
      <c r="I752" s="56" t="s">
        <v>899</v>
      </c>
      <c r="J752" s="56"/>
      <c r="K752" s="83">
        <v>400000</v>
      </c>
      <c r="L752" s="62">
        <f t="shared" si="27"/>
        <v>0</v>
      </c>
      <c r="M752" s="56"/>
      <c r="N752" s="56"/>
      <c r="O752" s="56"/>
      <c r="P752" s="56"/>
      <c r="Q752" s="56"/>
      <c r="R752" s="56"/>
      <c r="S752" s="56"/>
      <c r="T752" s="56"/>
      <c r="U752" s="56"/>
      <c r="V752" s="56"/>
      <c r="W752" s="89">
        <v>0</v>
      </c>
      <c r="X752" s="67" t="s">
        <v>608</v>
      </c>
      <c r="Y752" s="56"/>
    </row>
    <row r="753" spans="1:25" ht="12" customHeight="1" x14ac:dyDescent="0.3">
      <c r="A753" s="59">
        <v>757</v>
      </c>
      <c r="B753" s="82" t="s">
        <v>397</v>
      </c>
      <c r="C753" s="56" t="s">
        <v>544</v>
      </c>
      <c r="D753" s="56" t="s">
        <v>390</v>
      </c>
      <c r="E753" s="56" t="s">
        <v>1823</v>
      </c>
      <c r="F753" s="56" t="s">
        <v>48</v>
      </c>
      <c r="G753" s="56" t="s">
        <v>51</v>
      </c>
      <c r="H753" s="56" t="s">
        <v>591</v>
      </c>
      <c r="I753" s="56" t="s">
        <v>854</v>
      </c>
      <c r="J753" s="56"/>
      <c r="K753" s="83">
        <v>25000</v>
      </c>
      <c r="L753" s="62">
        <f t="shared" si="27"/>
        <v>0</v>
      </c>
      <c r="M753" s="56"/>
      <c r="N753" s="56"/>
      <c r="O753" s="56"/>
      <c r="P753" s="56"/>
      <c r="Q753" s="56"/>
      <c r="R753" s="56"/>
      <c r="S753" s="56"/>
      <c r="T753" s="56"/>
      <c r="U753" s="56"/>
      <c r="V753" s="56"/>
      <c r="W753" s="63">
        <v>0</v>
      </c>
      <c r="X753" s="67" t="s">
        <v>598</v>
      </c>
      <c r="Y753" s="56"/>
    </row>
    <row r="754" spans="1:25" ht="12" customHeight="1" x14ac:dyDescent="0.3">
      <c r="A754" s="59">
        <v>758</v>
      </c>
      <c r="B754" s="82" t="s">
        <v>397</v>
      </c>
      <c r="C754" s="56" t="s">
        <v>544</v>
      </c>
      <c r="D754" s="56" t="s">
        <v>390</v>
      </c>
      <c r="E754" s="56" t="s">
        <v>2092</v>
      </c>
      <c r="F754" s="56" t="s">
        <v>48</v>
      </c>
      <c r="G754" s="56" t="s">
        <v>52</v>
      </c>
      <c r="H754" s="56" t="s">
        <v>694</v>
      </c>
      <c r="I754" s="56" t="s">
        <v>2177</v>
      </c>
      <c r="J754" s="56"/>
      <c r="K754" s="83">
        <v>40000</v>
      </c>
      <c r="L754" s="62">
        <f t="shared" si="27"/>
        <v>0</v>
      </c>
      <c r="M754" s="56"/>
      <c r="N754" s="56"/>
      <c r="O754" s="56"/>
      <c r="P754" s="56"/>
      <c r="Q754" s="56"/>
      <c r="R754" s="56"/>
      <c r="S754" s="56"/>
      <c r="T754" s="56"/>
      <c r="U754" s="56"/>
      <c r="V754" s="56"/>
      <c r="W754" s="89">
        <v>0</v>
      </c>
      <c r="X754" s="67" t="s">
        <v>598</v>
      </c>
      <c r="Y754" s="56"/>
    </row>
    <row r="755" spans="1:25" ht="12" customHeight="1" x14ac:dyDescent="0.3">
      <c r="A755" s="59">
        <v>759</v>
      </c>
      <c r="B755" s="82" t="s">
        <v>397</v>
      </c>
      <c r="C755" s="56" t="s">
        <v>544</v>
      </c>
      <c r="D755" s="56" t="s">
        <v>390</v>
      </c>
      <c r="E755" s="56" t="s">
        <v>1681</v>
      </c>
      <c r="F755" s="56" t="s">
        <v>48</v>
      </c>
      <c r="G755" s="56" t="s">
        <v>53</v>
      </c>
      <c r="H755" s="56" t="s">
        <v>591</v>
      </c>
      <c r="I755" s="56" t="s">
        <v>553</v>
      </c>
      <c r="J755" s="56"/>
      <c r="K755" s="83">
        <v>1000000</v>
      </c>
      <c r="L755" s="62">
        <f t="shared" si="27"/>
        <v>0</v>
      </c>
      <c r="M755" s="56"/>
      <c r="N755" s="56"/>
      <c r="O755" s="56"/>
      <c r="P755" s="56"/>
      <c r="Q755" s="56"/>
      <c r="R755" s="56"/>
      <c r="S755" s="56"/>
      <c r="T755" s="56"/>
      <c r="U755" s="56"/>
      <c r="V755" s="56"/>
      <c r="W755" s="89">
        <v>0</v>
      </c>
      <c r="X755" s="67" t="s">
        <v>608</v>
      </c>
      <c r="Y755" s="56"/>
    </row>
    <row r="756" spans="1:25" ht="12" customHeight="1" x14ac:dyDescent="0.3">
      <c r="A756" s="59">
        <v>760</v>
      </c>
      <c r="B756" s="82" t="s">
        <v>397</v>
      </c>
      <c r="C756" s="56" t="s">
        <v>544</v>
      </c>
      <c r="D756" s="56" t="s">
        <v>390</v>
      </c>
      <c r="E756" s="56" t="s">
        <v>1849</v>
      </c>
      <c r="F756" s="56" t="s">
        <v>48</v>
      </c>
      <c r="G756" s="56" t="s">
        <v>54</v>
      </c>
      <c r="H756" s="56" t="s">
        <v>1467</v>
      </c>
      <c r="I756" s="56" t="s">
        <v>1795</v>
      </c>
      <c r="J756" s="56"/>
      <c r="K756" s="83">
        <v>400000</v>
      </c>
      <c r="L756" s="62">
        <f t="shared" si="27"/>
        <v>0</v>
      </c>
      <c r="M756" s="56"/>
      <c r="N756" s="56"/>
      <c r="O756" s="56"/>
      <c r="P756" s="56"/>
      <c r="Q756" s="56"/>
      <c r="R756" s="56"/>
      <c r="S756" s="56"/>
      <c r="T756" s="56"/>
      <c r="U756" s="56"/>
      <c r="V756" s="56"/>
      <c r="W756" s="63">
        <v>0</v>
      </c>
      <c r="X756" s="67" t="s">
        <v>608</v>
      </c>
      <c r="Y756" s="56"/>
    </row>
    <row r="757" spans="1:25" ht="12" customHeight="1" x14ac:dyDescent="0.3">
      <c r="A757" s="59">
        <v>761</v>
      </c>
      <c r="B757" s="82" t="s">
        <v>397</v>
      </c>
      <c r="C757" s="56" t="s">
        <v>544</v>
      </c>
      <c r="D757" s="56" t="s">
        <v>390</v>
      </c>
      <c r="E757" s="56" t="s">
        <v>1849</v>
      </c>
      <c r="F757" s="56" t="s">
        <v>48</v>
      </c>
      <c r="G757" s="56" t="s">
        <v>55</v>
      </c>
      <c r="H757" s="56" t="s">
        <v>591</v>
      </c>
      <c r="I757" s="56" t="s">
        <v>1407</v>
      </c>
      <c r="J757" s="56"/>
      <c r="K757" s="83">
        <v>30000</v>
      </c>
      <c r="L757" s="62">
        <f t="shared" si="27"/>
        <v>0</v>
      </c>
      <c r="M757" s="56"/>
      <c r="N757" s="56"/>
      <c r="O757" s="56"/>
      <c r="P757" s="56"/>
      <c r="Q757" s="56"/>
      <c r="R757" s="56"/>
      <c r="S757" s="56"/>
      <c r="T757" s="56"/>
      <c r="U757" s="56"/>
      <c r="V757" s="56"/>
      <c r="W757" s="89">
        <v>0</v>
      </c>
      <c r="X757" s="67" t="s">
        <v>1849</v>
      </c>
      <c r="Y757" s="56"/>
    </row>
    <row r="758" spans="1:25" ht="12" customHeight="1" x14ac:dyDescent="0.3">
      <c r="A758" s="59">
        <v>762</v>
      </c>
      <c r="B758" s="82" t="s">
        <v>397</v>
      </c>
      <c r="C758" s="56" t="s">
        <v>544</v>
      </c>
      <c r="D758" s="56" t="s">
        <v>390</v>
      </c>
      <c r="E758" s="56" t="s">
        <v>1681</v>
      </c>
      <c r="F758" s="56" t="s">
        <v>48</v>
      </c>
      <c r="G758" s="56" t="s">
        <v>410</v>
      </c>
      <c r="H758" s="56" t="s">
        <v>829</v>
      </c>
      <c r="I758" s="56" t="s">
        <v>1435</v>
      </c>
      <c r="J758" s="56"/>
      <c r="K758" s="83">
        <v>45000</v>
      </c>
      <c r="L758" s="62">
        <f t="shared" si="27"/>
        <v>0</v>
      </c>
      <c r="M758" s="56"/>
      <c r="N758" s="56"/>
      <c r="O758" s="56"/>
      <c r="P758" s="56"/>
      <c r="Q758" s="56"/>
      <c r="R758" s="56"/>
      <c r="S758" s="56"/>
      <c r="T758" s="56"/>
      <c r="U758" s="56"/>
      <c r="V758" s="56"/>
      <c r="W758" s="89">
        <v>0</v>
      </c>
      <c r="X758" s="67" t="s">
        <v>608</v>
      </c>
      <c r="Y758" s="56"/>
    </row>
    <row r="759" spans="1:25" ht="12" customHeight="1" x14ac:dyDescent="0.3">
      <c r="A759" s="59">
        <v>763</v>
      </c>
      <c r="B759" s="82" t="s">
        <v>397</v>
      </c>
      <c r="C759" s="56" t="s">
        <v>544</v>
      </c>
      <c r="D759" s="56" t="s">
        <v>390</v>
      </c>
      <c r="E759" s="56" t="s">
        <v>1681</v>
      </c>
      <c r="F759" s="56" t="s">
        <v>48</v>
      </c>
      <c r="G759" s="56" t="s">
        <v>411</v>
      </c>
      <c r="H759" s="56" t="s">
        <v>591</v>
      </c>
      <c r="I759" s="56" t="s">
        <v>1336</v>
      </c>
      <c r="J759" s="56"/>
      <c r="K759" s="83">
        <v>200000</v>
      </c>
      <c r="L759" s="62">
        <f t="shared" si="27"/>
        <v>0</v>
      </c>
      <c r="M759" s="56"/>
      <c r="N759" s="56"/>
      <c r="O759" s="56"/>
      <c r="P759" s="56"/>
      <c r="Q759" s="56"/>
      <c r="R759" s="56"/>
      <c r="S759" s="56"/>
      <c r="T759" s="56"/>
      <c r="U759" s="56"/>
      <c r="V759" s="56"/>
      <c r="W759" s="89">
        <v>0</v>
      </c>
      <c r="X759" s="67" t="s">
        <v>608</v>
      </c>
      <c r="Y759" s="56"/>
    </row>
    <row r="760" spans="1:25" ht="12" customHeight="1" x14ac:dyDescent="0.3">
      <c r="A760" s="59">
        <v>764</v>
      </c>
      <c r="B760" s="82" t="s">
        <v>397</v>
      </c>
      <c r="C760" s="56" t="s">
        <v>544</v>
      </c>
      <c r="D760" s="56" t="s">
        <v>390</v>
      </c>
      <c r="E760" s="56" t="s">
        <v>2092</v>
      </c>
      <c r="F760" s="56" t="s">
        <v>48</v>
      </c>
      <c r="G760" s="56" t="s">
        <v>412</v>
      </c>
      <c r="H760" s="56" t="s">
        <v>694</v>
      </c>
      <c r="I760" s="56" t="s">
        <v>1069</v>
      </c>
      <c r="J760" s="56"/>
      <c r="K760" s="83">
        <v>120000</v>
      </c>
      <c r="L760" s="62">
        <f t="shared" si="27"/>
        <v>0</v>
      </c>
      <c r="M760" s="56"/>
      <c r="N760" s="56"/>
      <c r="O760" s="56"/>
      <c r="P760" s="56"/>
      <c r="Q760" s="56"/>
      <c r="R760" s="56"/>
      <c r="S760" s="56"/>
      <c r="T760" s="56"/>
      <c r="U760" s="56"/>
      <c r="V760" s="56"/>
      <c r="W760" s="89">
        <v>0</v>
      </c>
      <c r="X760" s="67" t="s">
        <v>598</v>
      </c>
      <c r="Y760" s="56"/>
    </row>
    <row r="761" spans="1:25" ht="12" customHeight="1" x14ac:dyDescent="0.3">
      <c r="A761" s="59">
        <v>765</v>
      </c>
      <c r="B761" s="82" t="s">
        <v>397</v>
      </c>
      <c r="C761" s="56" t="s">
        <v>544</v>
      </c>
      <c r="D761" s="56" t="s">
        <v>390</v>
      </c>
      <c r="E761" s="56" t="s">
        <v>2092</v>
      </c>
      <c r="F761" s="56" t="s">
        <v>48</v>
      </c>
      <c r="G761" s="56" t="s">
        <v>413</v>
      </c>
      <c r="H761" s="56" t="s">
        <v>694</v>
      </c>
      <c r="I761" s="56" t="s">
        <v>911</v>
      </c>
      <c r="J761" s="56"/>
      <c r="K761" s="83">
        <v>110000</v>
      </c>
      <c r="L761" s="62">
        <f t="shared" si="27"/>
        <v>0</v>
      </c>
      <c r="M761" s="56"/>
      <c r="N761" s="56"/>
      <c r="O761" s="56"/>
      <c r="P761" s="56"/>
      <c r="Q761" s="56"/>
      <c r="R761" s="56"/>
      <c r="S761" s="56"/>
      <c r="T761" s="56"/>
      <c r="U761" s="56"/>
      <c r="V761" s="56"/>
      <c r="W761" s="89">
        <v>0</v>
      </c>
      <c r="X761" s="67" t="s">
        <v>598</v>
      </c>
      <c r="Y761" s="56"/>
    </row>
    <row r="762" spans="1:25" ht="12" customHeight="1" x14ac:dyDescent="0.3">
      <c r="A762" s="59">
        <v>766</v>
      </c>
      <c r="B762" s="82" t="s">
        <v>397</v>
      </c>
      <c r="C762" s="56" t="s">
        <v>544</v>
      </c>
      <c r="D762" s="56" t="s">
        <v>390</v>
      </c>
      <c r="E762" s="56" t="s">
        <v>2092</v>
      </c>
      <c r="F762" s="56" t="s">
        <v>48</v>
      </c>
      <c r="G762" s="56" t="s">
        <v>414</v>
      </c>
      <c r="H762" s="56" t="s">
        <v>694</v>
      </c>
      <c r="I762" s="56" t="s">
        <v>1652</v>
      </c>
      <c r="J762" s="56"/>
      <c r="K762" s="83">
        <v>100000</v>
      </c>
      <c r="L762" s="62">
        <f t="shared" si="27"/>
        <v>0</v>
      </c>
      <c r="M762" s="56"/>
      <c r="N762" s="56"/>
      <c r="O762" s="56"/>
      <c r="P762" s="56"/>
      <c r="Q762" s="56"/>
      <c r="R762" s="56"/>
      <c r="S762" s="56"/>
      <c r="T762" s="56"/>
      <c r="U762" s="56"/>
      <c r="V762" s="56"/>
      <c r="W762" s="89">
        <v>0</v>
      </c>
      <c r="X762" s="67" t="s">
        <v>598</v>
      </c>
      <c r="Y762" s="56"/>
    </row>
    <row r="763" spans="1:25" ht="12" customHeight="1" x14ac:dyDescent="0.3">
      <c r="A763" s="99">
        <v>767</v>
      </c>
      <c r="B763" s="82" t="s">
        <v>397</v>
      </c>
      <c r="C763" s="56" t="s">
        <v>544</v>
      </c>
      <c r="D763" s="56" t="s">
        <v>390</v>
      </c>
      <c r="E763" s="56" t="s">
        <v>2092</v>
      </c>
      <c r="F763" s="56" t="s">
        <v>48</v>
      </c>
      <c r="G763" s="56" t="s">
        <v>415</v>
      </c>
      <c r="H763" s="56" t="s">
        <v>694</v>
      </c>
      <c r="I763" s="56" t="s">
        <v>2101</v>
      </c>
      <c r="J763" s="56"/>
      <c r="K763" s="83">
        <v>40000</v>
      </c>
      <c r="L763" s="62">
        <f t="shared" si="27"/>
        <v>0</v>
      </c>
      <c r="M763" s="56"/>
      <c r="N763" s="56"/>
      <c r="O763" s="56"/>
      <c r="P763" s="56"/>
      <c r="Q763" s="56"/>
      <c r="R763" s="56"/>
      <c r="S763" s="56"/>
      <c r="T763" s="56"/>
      <c r="U763" s="56"/>
      <c r="V763" s="56"/>
      <c r="W763" s="89">
        <v>0</v>
      </c>
      <c r="X763" s="67" t="s">
        <v>598</v>
      </c>
      <c r="Y763" s="56"/>
    </row>
    <row r="764" spans="1:25" ht="12" customHeight="1" x14ac:dyDescent="0.3">
      <c r="A764" s="59">
        <v>768</v>
      </c>
      <c r="B764" s="82" t="s">
        <v>397</v>
      </c>
      <c r="C764" s="56" t="s">
        <v>544</v>
      </c>
      <c r="D764" s="56" t="s">
        <v>390</v>
      </c>
      <c r="E764" s="56" t="s">
        <v>2092</v>
      </c>
      <c r="F764" s="56" t="s">
        <v>48</v>
      </c>
      <c r="G764" s="56" t="s">
        <v>416</v>
      </c>
      <c r="H764" s="56" t="s">
        <v>591</v>
      </c>
      <c r="I764" s="56" t="s">
        <v>1202</v>
      </c>
      <c r="J764" s="56"/>
      <c r="K764" s="83">
        <v>40000</v>
      </c>
      <c r="L764" s="62">
        <f t="shared" si="27"/>
        <v>0</v>
      </c>
      <c r="M764" s="56"/>
      <c r="N764" s="56"/>
      <c r="O764" s="56"/>
      <c r="P764" s="56"/>
      <c r="Q764" s="56"/>
      <c r="R764" s="56"/>
      <c r="S764" s="56"/>
      <c r="T764" s="56"/>
      <c r="U764" s="56"/>
      <c r="V764" s="56"/>
      <c r="W764" s="89">
        <v>0</v>
      </c>
      <c r="X764" s="67" t="s">
        <v>598</v>
      </c>
      <c r="Y764" s="56"/>
    </row>
    <row r="765" spans="1:25" ht="12" customHeight="1" x14ac:dyDescent="0.3">
      <c r="A765" s="59">
        <v>769</v>
      </c>
      <c r="B765" s="82" t="s">
        <v>397</v>
      </c>
      <c r="C765" s="56" t="s">
        <v>544</v>
      </c>
      <c r="D765" s="56" t="s">
        <v>390</v>
      </c>
      <c r="E765" s="56" t="s">
        <v>2092</v>
      </c>
      <c r="F765" s="56" t="s">
        <v>48</v>
      </c>
      <c r="G765" s="56" t="s">
        <v>417</v>
      </c>
      <c r="H765" s="56" t="s">
        <v>694</v>
      </c>
      <c r="I765" s="56" t="s">
        <v>477</v>
      </c>
      <c r="J765" s="56"/>
      <c r="K765" s="83">
        <v>40000</v>
      </c>
      <c r="L765" s="62">
        <f t="shared" si="27"/>
        <v>0</v>
      </c>
      <c r="M765" s="56"/>
      <c r="N765" s="56"/>
      <c r="O765" s="56"/>
      <c r="P765" s="56"/>
      <c r="Q765" s="56"/>
      <c r="R765" s="56"/>
      <c r="S765" s="56"/>
      <c r="T765" s="56"/>
      <c r="U765" s="56"/>
      <c r="V765" s="56"/>
      <c r="W765" s="89">
        <v>0</v>
      </c>
      <c r="X765" s="67" t="s">
        <v>598</v>
      </c>
      <c r="Y765" s="56"/>
    </row>
    <row r="766" spans="1:25" ht="12" customHeight="1" x14ac:dyDescent="0.3">
      <c r="A766" s="59">
        <v>770</v>
      </c>
      <c r="B766" s="82" t="s">
        <v>397</v>
      </c>
      <c r="C766" s="56" t="s">
        <v>544</v>
      </c>
      <c r="D766" s="56" t="s">
        <v>390</v>
      </c>
      <c r="E766" s="56" t="s">
        <v>1681</v>
      </c>
      <c r="F766" s="56" t="s">
        <v>48</v>
      </c>
      <c r="G766" s="56" t="s">
        <v>411</v>
      </c>
      <c r="H766" s="56" t="s">
        <v>591</v>
      </c>
      <c r="I766" s="56" t="s">
        <v>2108</v>
      </c>
      <c r="J766" s="56"/>
      <c r="K766" s="83">
        <v>200000</v>
      </c>
      <c r="L766" s="62">
        <f t="shared" si="27"/>
        <v>0</v>
      </c>
      <c r="M766" s="56"/>
      <c r="N766" s="56"/>
      <c r="O766" s="56"/>
      <c r="P766" s="56"/>
      <c r="Q766" s="56"/>
      <c r="R766" s="56"/>
      <c r="S766" s="56"/>
      <c r="T766" s="56"/>
      <c r="U766" s="56"/>
      <c r="V766" s="56"/>
      <c r="W766" s="89">
        <v>0</v>
      </c>
      <c r="X766" s="67" t="s">
        <v>608</v>
      </c>
      <c r="Y766" s="56"/>
    </row>
    <row r="767" spans="1:25" ht="12" customHeight="1" x14ac:dyDescent="0.3">
      <c r="A767" s="59">
        <v>771</v>
      </c>
      <c r="B767" s="82" t="s">
        <v>418</v>
      </c>
      <c r="C767" s="56" t="s">
        <v>544</v>
      </c>
      <c r="D767" s="56" t="s">
        <v>390</v>
      </c>
      <c r="E767" s="56" t="s">
        <v>1823</v>
      </c>
      <c r="F767" s="56" t="s">
        <v>419</v>
      </c>
      <c r="G767" s="56" t="s">
        <v>60</v>
      </c>
      <c r="H767" s="56" t="s">
        <v>1865</v>
      </c>
      <c r="I767" s="56" t="s">
        <v>2151</v>
      </c>
      <c r="J767" s="56"/>
      <c r="K767" s="83">
        <v>100000</v>
      </c>
      <c r="L767" s="62">
        <f t="shared" si="27"/>
        <v>0</v>
      </c>
      <c r="M767" s="56"/>
      <c r="N767" s="56"/>
      <c r="O767" s="56"/>
      <c r="P767" s="56"/>
      <c r="Q767" s="56"/>
      <c r="R767" s="56"/>
      <c r="S767" s="56"/>
      <c r="T767" s="56"/>
      <c r="U767" s="56"/>
      <c r="V767" s="56"/>
      <c r="W767" s="89">
        <v>0</v>
      </c>
      <c r="X767" s="67" t="s">
        <v>61</v>
      </c>
      <c r="Y767" s="56"/>
    </row>
    <row r="768" spans="1:25" ht="12" customHeight="1" x14ac:dyDescent="0.3">
      <c r="A768" s="59">
        <v>772</v>
      </c>
      <c r="B768" s="82">
        <v>9006</v>
      </c>
      <c r="C768" s="56" t="s">
        <v>1582</v>
      </c>
      <c r="D768" s="56" t="s">
        <v>638</v>
      </c>
      <c r="E768" s="56" t="s">
        <v>1479</v>
      </c>
      <c r="F768" s="56" t="s">
        <v>651</v>
      </c>
      <c r="G768" s="56" t="s">
        <v>651</v>
      </c>
      <c r="H768" s="56" t="s">
        <v>641</v>
      </c>
      <c r="I768" s="56" t="s">
        <v>2218</v>
      </c>
      <c r="J768" s="56" t="s">
        <v>642</v>
      </c>
      <c r="K768" s="83">
        <f>1496000*1.22</f>
        <v>1825120</v>
      </c>
      <c r="L768" s="62">
        <f t="shared" si="27"/>
        <v>1825120</v>
      </c>
      <c r="M768" s="56"/>
      <c r="N768" s="56"/>
      <c r="O768" s="56"/>
      <c r="P768" s="56"/>
      <c r="Q768" s="56"/>
      <c r="R768" s="56"/>
      <c r="S768" s="56"/>
      <c r="T768" s="56"/>
      <c r="U768" s="86" t="s">
        <v>643</v>
      </c>
      <c r="V768" s="56"/>
      <c r="W768" s="63">
        <v>1</v>
      </c>
      <c r="X768" s="67" t="s">
        <v>598</v>
      </c>
      <c r="Y768" s="56"/>
    </row>
    <row r="769" spans="1:25" ht="12" customHeight="1" x14ac:dyDescent="0.3">
      <c r="A769" s="59">
        <v>773</v>
      </c>
      <c r="B769" s="82" t="s">
        <v>418</v>
      </c>
      <c r="C769" s="56" t="s">
        <v>544</v>
      </c>
      <c r="D769" s="56" t="s">
        <v>390</v>
      </c>
      <c r="E769" s="56" t="s">
        <v>1849</v>
      </c>
      <c r="F769" s="56" t="s">
        <v>419</v>
      </c>
      <c r="G769" s="56" t="s">
        <v>63</v>
      </c>
      <c r="H769" s="56" t="s">
        <v>591</v>
      </c>
      <c r="I769" s="56" t="s">
        <v>1435</v>
      </c>
      <c r="J769" s="56"/>
      <c r="K769" s="83">
        <v>350000</v>
      </c>
      <c r="L769" s="62">
        <f t="shared" si="27"/>
        <v>0</v>
      </c>
      <c r="M769" s="56"/>
      <c r="N769" s="56"/>
      <c r="O769" s="56"/>
      <c r="P769" s="56"/>
      <c r="Q769" s="56"/>
      <c r="R769" s="56"/>
      <c r="S769" s="56"/>
      <c r="T769" s="56"/>
      <c r="U769" s="56"/>
      <c r="V769" s="56"/>
      <c r="W769" s="89">
        <v>0</v>
      </c>
      <c r="X769" s="67" t="s">
        <v>1849</v>
      </c>
      <c r="Y769" s="56"/>
    </row>
    <row r="770" spans="1:25" ht="12" customHeight="1" x14ac:dyDescent="0.3">
      <c r="A770" s="59">
        <v>774</v>
      </c>
      <c r="B770" s="82" t="s">
        <v>418</v>
      </c>
      <c r="C770" s="56" t="s">
        <v>544</v>
      </c>
      <c r="D770" s="56" t="s">
        <v>390</v>
      </c>
      <c r="E770" s="56" t="s">
        <v>1849</v>
      </c>
      <c r="F770" s="56" t="s">
        <v>419</v>
      </c>
      <c r="G770" s="56" t="s">
        <v>64</v>
      </c>
      <c r="H770" s="56" t="s">
        <v>591</v>
      </c>
      <c r="I770" s="56" t="s">
        <v>1449</v>
      </c>
      <c r="J770" s="56"/>
      <c r="K770" s="83">
        <v>100000</v>
      </c>
      <c r="L770" s="62">
        <f t="shared" si="27"/>
        <v>0</v>
      </c>
      <c r="M770" s="56"/>
      <c r="N770" s="56"/>
      <c r="O770" s="56"/>
      <c r="P770" s="56"/>
      <c r="Q770" s="56"/>
      <c r="R770" s="56"/>
      <c r="S770" s="56"/>
      <c r="T770" s="56"/>
      <c r="U770" s="56"/>
      <c r="V770" s="56"/>
      <c r="W770" s="89">
        <v>0</v>
      </c>
      <c r="X770" s="67" t="s">
        <v>1849</v>
      </c>
      <c r="Y770" s="56"/>
    </row>
    <row r="771" spans="1:25" ht="12" customHeight="1" x14ac:dyDescent="0.3">
      <c r="A771" s="59">
        <v>775</v>
      </c>
      <c r="B771" s="82" t="s">
        <v>418</v>
      </c>
      <c r="C771" s="56" t="s">
        <v>544</v>
      </c>
      <c r="D771" s="56" t="s">
        <v>390</v>
      </c>
      <c r="E771" s="56" t="s">
        <v>1849</v>
      </c>
      <c r="F771" s="56" t="s">
        <v>419</v>
      </c>
      <c r="G771" s="56" t="s">
        <v>65</v>
      </c>
      <c r="H771" s="56" t="s">
        <v>591</v>
      </c>
      <c r="I771" s="56" t="s">
        <v>1652</v>
      </c>
      <c r="J771" s="56"/>
      <c r="K771" s="83">
        <v>300000</v>
      </c>
      <c r="L771" s="62">
        <f t="shared" si="27"/>
        <v>0</v>
      </c>
      <c r="M771" s="56"/>
      <c r="N771" s="56"/>
      <c r="O771" s="56"/>
      <c r="P771" s="56"/>
      <c r="Q771" s="56"/>
      <c r="R771" s="56"/>
      <c r="S771" s="56"/>
      <c r="T771" s="56"/>
      <c r="U771" s="56"/>
      <c r="V771" s="56"/>
      <c r="W771" s="89">
        <v>0</v>
      </c>
      <c r="X771" s="67" t="s">
        <v>1849</v>
      </c>
      <c r="Y771" s="56"/>
    </row>
    <row r="772" spans="1:25" ht="12" customHeight="1" x14ac:dyDescent="0.3">
      <c r="A772" s="59">
        <v>776</v>
      </c>
      <c r="B772" s="82" t="s">
        <v>418</v>
      </c>
      <c r="C772" s="56" t="s">
        <v>544</v>
      </c>
      <c r="D772" s="56" t="s">
        <v>390</v>
      </c>
      <c r="E772" s="56" t="s">
        <v>1849</v>
      </c>
      <c r="F772" s="56" t="s">
        <v>419</v>
      </c>
      <c r="G772" s="56" t="s">
        <v>66</v>
      </c>
      <c r="H772" s="56" t="s">
        <v>591</v>
      </c>
      <c r="I772" s="56" t="s">
        <v>2108</v>
      </c>
      <c r="J772" s="56"/>
      <c r="K772" s="83">
        <v>260000</v>
      </c>
      <c r="L772" s="62">
        <f t="shared" si="27"/>
        <v>0</v>
      </c>
      <c r="M772" s="56"/>
      <c r="N772" s="56"/>
      <c r="O772" s="56"/>
      <c r="P772" s="56"/>
      <c r="Q772" s="56"/>
      <c r="R772" s="56"/>
      <c r="S772" s="56"/>
      <c r="T772" s="56"/>
      <c r="U772" s="56"/>
      <c r="V772" s="56"/>
      <c r="W772" s="89">
        <v>0</v>
      </c>
      <c r="X772" s="67" t="s">
        <v>1849</v>
      </c>
      <c r="Y772" s="56"/>
    </row>
    <row r="773" spans="1:25" ht="12" customHeight="1" x14ac:dyDescent="0.3">
      <c r="A773" s="59">
        <v>777</v>
      </c>
      <c r="B773" s="82" t="s">
        <v>67</v>
      </c>
      <c r="C773" s="56" t="s">
        <v>544</v>
      </c>
      <c r="D773" s="56" t="s">
        <v>390</v>
      </c>
      <c r="E773" s="56" t="s">
        <v>1681</v>
      </c>
      <c r="F773" s="56" t="s">
        <v>390</v>
      </c>
      <c r="G773" s="56" t="s">
        <v>68</v>
      </c>
      <c r="H773" s="56" t="s">
        <v>591</v>
      </c>
      <c r="I773" s="56" t="s">
        <v>553</v>
      </c>
      <c r="J773" s="56"/>
      <c r="K773" s="83">
        <v>1000000</v>
      </c>
      <c r="L773" s="62">
        <f t="shared" si="27"/>
        <v>0</v>
      </c>
      <c r="M773" s="56"/>
      <c r="N773" s="56"/>
      <c r="O773" s="56"/>
      <c r="P773" s="56"/>
      <c r="Q773" s="56"/>
      <c r="R773" s="56"/>
      <c r="S773" s="56"/>
      <c r="T773" s="56"/>
      <c r="U773" s="56"/>
      <c r="V773" s="56"/>
      <c r="W773" s="89">
        <v>0</v>
      </c>
      <c r="X773" s="67" t="s">
        <v>608</v>
      </c>
      <c r="Y773" s="56"/>
    </row>
    <row r="774" spans="1:25" ht="12" customHeight="1" x14ac:dyDescent="0.3">
      <c r="A774" s="59">
        <v>778</v>
      </c>
      <c r="B774" s="82" t="s">
        <v>69</v>
      </c>
      <c r="C774" s="56" t="s">
        <v>544</v>
      </c>
      <c r="D774" s="56" t="s">
        <v>70</v>
      </c>
      <c r="E774" s="56" t="s">
        <v>1823</v>
      </c>
      <c r="F774" s="56" t="s">
        <v>71</v>
      </c>
      <c r="G774" s="56" t="s">
        <v>72</v>
      </c>
      <c r="H774" s="56" t="s">
        <v>591</v>
      </c>
      <c r="I774" s="56" t="s">
        <v>2151</v>
      </c>
      <c r="J774" s="56"/>
      <c r="K774" s="83">
        <v>45000</v>
      </c>
      <c r="L774" s="62">
        <f t="shared" si="27"/>
        <v>0</v>
      </c>
      <c r="M774" s="56"/>
      <c r="N774" s="56"/>
      <c r="O774" s="56"/>
      <c r="P774" s="56"/>
      <c r="Q774" s="56"/>
      <c r="R774" s="56"/>
      <c r="S774" s="56"/>
      <c r="T774" s="56"/>
      <c r="U774" s="56"/>
      <c r="V774" s="56"/>
      <c r="W774" s="89">
        <v>0</v>
      </c>
      <c r="X774" s="67" t="s">
        <v>598</v>
      </c>
      <c r="Y774" s="56"/>
    </row>
    <row r="775" spans="1:25" ht="12" customHeight="1" x14ac:dyDescent="0.3">
      <c r="A775" s="59">
        <v>779</v>
      </c>
      <c r="B775" s="82" t="s">
        <v>69</v>
      </c>
      <c r="C775" s="56" t="s">
        <v>544</v>
      </c>
      <c r="D775" s="56" t="s">
        <v>70</v>
      </c>
      <c r="E775" s="56" t="s">
        <v>1849</v>
      </c>
      <c r="F775" s="56" t="s">
        <v>71</v>
      </c>
      <c r="G775" s="56" t="s">
        <v>430</v>
      </c>
      <c r="H775" s="56" t="s">
        <v>591</v>
      </c>
      <c r="I775" s="56" t="s">
        <v>1777</v>
      </c>
      <c r="J775" s="56"/>
      <c r="K775" s="83">
        <v>1020000</v>
      </c>
      <c r="L775" s="62">
        <f t="shared" si="27"/>
        <v>0</v>
      </c>
      <c r="M775" s="56"/>
      <c r="N775" s="56"/>
      <c r="O775" s="56"/>
      <c r="P775" s="56"/>
      <c r="Q775" s="56"/>
      <c r="R775" s="56"/>
      <c r="S775" s="56"/>
      <c r="T775" s="56"/>
      <c r="U775" s="56"/>
      <c r="V775" s="56"/>
      <c r="W775" s="89">
        <v>0</v>
      </c>
      <c r="X775" s="67" t="s">
        <v>1849</v>
      </c>
      <c r="Y775" s="56"/>
    </row>
    <row r="776" spans="1:25" ht="12" customHeight="1" x14ac:dyDescent="0.3">
      <c r="A776" s="59">
        <v>780</v>
      </c>
      <c r="B776" s="82" t="s">
        <v>69</v>
      </c>
      <c r="C776" s="56" t="s">
        <v>544</v>
      </c>
      <c r="D776" s="56" t="s">
        <v>70</v>
      </c>
      <c r="E776" s="56" t="s">
        <v>2092</v>
      </c>
      <c r="F776" s="56" t="s">
        <v>71</v>
      </c>
      <c r="G776" s="56" t="s">
        <v>431</v>
      </c>
      <c r="H776" s="56" t="s">
        <v>591</v>
      </c>
      <c r="I776" s="56" t="s">
        <v>553</v>
      </c>
      <c r="J776" s="56"/>
      <c r="K776" s="83">
        <v>2000000</v>
      </c>
      <c r="L776" s="62">
        <f t="shared" si="27"/>
        <v>0</v>
      </c>
      <c r="M776" s="56"/>
      <c r="N776" s="56"/>
      <c r="O776" s="56"/>
      <c r="P776" s="56"/>
      <c r="Q776" s="56"/>
      <c r="R776" s="56"/>
      <c r="S776" s="56"/>
      <c r="T776" s="56"/>
      <c r="U776" s="84"/>
      <c r="V776" s="56"/>
      <c r="W776" s="89">
        <v>0</v>
      </c>
      <c r="X776" s="67" t="s">
        <v>598</v>
      </c>
      <c r="Y776" s="56"/>
    </row>
    <row r="777" spans="1:25" ht="12" customHeight="1" x14ac:dyDescent="0.3">
      <c r="A777" s="59">
        <v>781</v>
      </c>
      <c r="B777" s="82" t="s">
        <v>69</v>
      </c>
      <c r="C777" s="56" t="s">
        <v>544</v>
      </c>
      <c r="D777" s="56" t="s">
        <v>70</v>
      </c>
      <c r="E777" s="56" t="s">
        <v>1849</v>
      </c>
      <c r="F777" s="56" t="s">
        <v>71</v>
      </c>
      <c r="G777" s="56" t="s">
        <v>432</v>
      </c>
      <c r="H777" s="56" t="s">
        <v>591</v>
      </c>
      <c r="I777" s="56" t="s">
        <v>1407</v>
      </c>
      <c r="J777" s="56"/>
      <c r="K777" s="83">
        <v>10000</v>
      </c>
      <c r="L777" s="62">
        <f t="shared" ref="L777:L806" si="28">K777*W777</f>
        <v>0</v>
      </c>
      <c r="M777" s="56"/>
      <c r="N777" s="56"/>
      <c r="O777" s="56"/>
      <c r="P777" s="56"/>
      <c r="Q777" s="56"/>
      <c r="R777" s="56"/>
      <c r="S777" s="56"/>
      <c r="T777" s="56"/>
      <c r="U777" s="56"/>
      <c r="V777" s="56"/>
      <c r="W777" s="89">
        <v>0</v>
      </c>
      <c r="X777" s="67" t="s">
        <v>1849</v>
      </c>
      <c r="Y777" s="56"/>
    </row>
    <row r="778" spans="1:25" ht="12" customHeight="1" x14ac:dyDescent="0.3">
      <c r="A778" s="59">
        <v>782</v>
      </c>
      <c r="B778" s="82" t="s">
        <v>69</v>
      </c>
      <c r="C778" s="56" t="s">
        <v>544</v>
      </c>
      <c r="D778" s="56" t="s">
        <v>70</v>
      </c>
      <c r="E778" s="56" t="s">
        <v>2092</v>
      </c>
      <c r="F778" s="56" t="s">
        <v>71</v>
      </c>
      <c r="G778" s="56" t="s">
        <v>433</v>
      </c>
      <c r="H778" s="56" t="s">
        <v>591</v>
      </c>
      <c r="I778" s="56" t="s">
        <v>1567</v>
      </c>
      <c r="J778" s="56"/>
      <c r="K778" s="83">
        <v>430000</v>
      </c>
      <c r="L778" s="62">
        <f t="shared" si="28"/>
        <v>0</v>
      </c>
      <c r="M778" s="56"/>
      <c r="N778" s="56"/>
      <c r="O778" s="56"/>
      <c r="P778" s="56"/>
      <c r="Q778" s="56"/>
      <c r="R778" s="56"/>
      <c r="S778" s="56"/>
      <c r="T778" s="56"/>
      <c r="U778" s="56"/>
      <c r="V778" s="56"/>
      <c r="W778" s="89">
        <v>0</v>
      </c>
      <c r="X778" s="67" t="s">
        <v>1849</v>
      </c>
      <c r="Y778" s="56"/>
    </row>
    <row r="779" spans="1:25" ht="12" customHeight="1" x14ac:dyDescent="0.3">
      <c r="A779" s="59">
        <v>783</v>
      </c>
      <c r="B779" s="82" t="s">
        <v>69</v>
      </c>
      <c r="C779" s="56" t="s">
        <v>544</v>
      </c>
      <c r="D779" s="56" t="s">
        <v>70</v>
      </c>
      <c r="E779" s="56" t="s">
        <v>2092</v>
      </c>
      <c r="F779" s="56" t="s">
        <v>71</v>
      </c>
      <c r="G779" s="56" t="s">
        <v>434</v>
      </c>
      <c r="H779" s="56" t="s">
        <v>591</v>
      </c>
      <c r="I779" s="56" t="s">
        <v>1435</v>
      </c>
      <c r="J779" s="56"/>
      <c r="K779" s="83">
        <v>450000</v>
      </c>
      <c r="L779" s="62">
        <f t="shared" si="28"/>
        <v>0</v>
      </c>
      <c r="M779" s="56"/>
      <c r="N779" s="56"/>
      <c r="O779" s="56"/>
      <c r="P779" s="56"/>
      <c r="Q779" s="56"/>
      <c r="R779" s="56"/>
      <c r="S779" s="56"/>
      <c r="T779" s="56"/>
      <c r="U779" s="56"/>
      <c r="V779" s="56"/>
      <c r="W779" s="89">
        <v>0</v>
      </c>
      <c r="X779" s="67" t="s">
        <v>608</v>
      </c>
      <c r="Y779" s="56"/>
    </row>
    <row r="780" spans="1:25" ht="12" customHeight="1" x14ac:dyDescent="0.3">
      <c r="A780" s="59">
        <v>784</v>
      </c>
      <c r="B780" s="82" t="s">
        <v>69</v>
      </c>
      <c r="C780" s="56" t="s">
        <v>544</v>
      </c>
      <c r="D780" s="56" t="s">
        <v>70</v>
      </c>
      <c r="E780" s="56" t="s">
        <v>1849</v>
      </c>
      <c r="F780" s="56" t="s">
        <v>71</v>
      </c>
      <c r="G780" s="56" t="s">
        <v>435</v>
      </c>
      <c r="H780" s="56" t="s">
        <v>591</v>
      </c>
      <c r="I780" s="56" t="s">
        <v>1069</v>
      </c>
      <c r="J780" s="56"/>
      <c r="K780" s="83">
        <v>200000</v>
      </c>
      <c r="L780" s="62">
        <f t="shared" si="28"/>
        <v>0</v>
      </c>
      <c r="M780" s="56"/>
      <c r="N780" s="56"/>
      <c r="O780" s="56"/>
      <c r="P780" s="56"/>
      <c r="Q780" s="56"/>
      <c r="R780" s="56"/>
      <c r="S780" s="56"/>
      <c r="T780" s="56"/>
      <c r="U780" s="56"/>
      <c r="V780" s="56"/>
      <c r="W780" s="89">
        <v>0</v>
      </c>
      <c r="X780" s="67" t="s">
        <v>608</v>
      </c>
      <c r="Y780" s="56"/>
    </row>
    <row r="781" spans="1:25" ht="12" customHeight="1" x14ac:dyDescent="0.3">
      <c r="A781" s="59">
        <v>785</v>
      </c>
      <c r="B781" s="82" t="s">
        <v>69</v>
      </c>
      <c r="C781" s="56" t="s">
        <v>544</v>
      </c>
      <c r="D781" s="56" t="s">
        <v>70</v>
      </c>
      <c r="E781" s="56" t="s">
        <v>1681</v>
      </c>
      <c r="F781" s="56" t="s">
        <v>71</v>
      </c>
      <c r="G781" s="56" t="s">
        <v>436</v>
      </c>
      <c r="H781" s="56" t="s">
        <v>829</v>
      </c>
      <c r="I781" s="56" t="s">
        <v>911</v>
      </c>
      <c r="J781" s="56"/>
      <c r="K781" s="83">
        <v>350000</v>
      </c>
      <c r="L781" s="62">
        <f t="shared" si="28"/>
        <v>0</v>
      </c>
      <c r="M781" s="56"/>
      <c r="N781" s="56"/>
      <c r="O781" s="56"/>
      <c r="P781" s="56"/>
      <c r="Q781" s="56"/>
      <c r="R781" s="56"/>
      <c r="S781" s="56"/>
      <c r="T781" s="56"/>
      <c r="U781" s="56"/>
      <c r="V781" s="56"/>
      <c r="W781" s="89">
        <v>0</v>
      </c>
      <c r="X781" s="67" t="s">
        <v>608</v>
      </c>
      <c r="Y781" s="56"/>
    </row>
    <row r="782" spans="1:25" ht="12" customHeight="1" x14ac:dyDescent="0.3">
      <c r="A782" s="59">
        <v>786</v>
      </c>
      <c r="B782" s="82" t="s">
        <v>69</v>
      </c>
      <c r="C782" s="56" t="s">
        <v>544</v>
      </c>
      <c r="D782" s="56" t="s">
        <v>70</v>
      </c>
      <c r="E782" s="56" t="s">
        <v>1849</v>
      </c>
      <c r="F782" s="56" t="s">
        <v>71</v>
      </c>
      <c r="G782" s="56" t="s">
        <v>437</v>
      </c>
      <c r="H782" s="56" t="s">
        <v>694</v>
      </c>
      <c r="I782" s="56" t="s">
        <v>1652</v>
      </c>
      <c r="J782" s="56"/>
      <c r="K782" s="83">
        <v>50000</v>
      </c>
      <c r="L782" s="62">
        <f t="shared" si="28"/>
        <v>0</v>
      </c>
      <c r="M782" s="56"/>
      <c r="N782" s="56"/>
      <c r="O782" s="56"/>
      <c r="P782" s="56"/>
      <c r="Q782" s="56"/>
      <c r="R782" s="56"/>
      <c r="S782" s="56"/>
      <c r="T782" s="56"/>
      <c r="U782" s="56"/>
      <c r="V782" s="56"/>
      <c r="W782" s="89">
        <v>0</v>
      </c>
      <c r="X782" s="67" t="s">
        <v>608</v>
      </c>
      <c r="Y782" s="56"/>
    </row>
    <row r="783" spans="1:25" ht="12" customHeight="1" x14ac:dyDescent="0.3">
      <c r="A783" s="59">
        <v>787</v>
      </c>
      <c r="B783" s="82" t="s">
        <v>69</v>
      </c>
      <c r="C783" s="56" t="s">
        <v>544</v>
      </c>
      <c r="D783" s="56" t="s">
        <v>70</v>
      </c>
      <c r="E783" s="56" t="s">
        <v>2092</v>
      </c>
      <c r="F783" s="56" t="s">
        <v>71</v>
      </c>
      <c r="G783" s="56" t="s">
        <v>6</v>
      </c>
      <c r="H783" s="56" t="s">
        <v>591</v>
      </c>
      <c r="I783" s="56" t="s">
        <v>2101</v>
      </c>
      <c r="J783" s="56"/>
      <c r="K783" s="83">
        <v>92000</v>
      </c>
      <c r="L783" s="62">
        <f t="shared" si="28"/>
        <v>0</v>
      </c>
      <c r="M783" s="56"/>
      <c r="N783" s="56"/>
      <c r="O783" s="56"/>
      <c r="P783" s="56"/>
      <c r="Q783" s="56"/>
      <c r="R783" s="56"/>
      <c r="S783" s="56"/>
      <c r="T783" s="56"/>
      <c r="U783" s="56"/>
      <c r="V783" s="56"/>
      <c r="W783" s="89">
        <v>0</v>
      </c>
      <c r="X783" s="67" t="s">
        <v>1849</v>
      </c>
      <c r="Y783" s="56"/>
    </row>
    <row r="784" spans="1:25" ht="12" customHeight="1" x14ac:dyDescent="0.3">
      <c r="A784" s="59">
        <v>788</v>
      </c>
      <c r="B784" s="82" t="s">
        <v>69</v>
      </c>
      <c r="C784" s="56" t="s">
        <v>544</v>
      </c>
      <c r="D784" s="56" t="s">
        <v>70</v>
      </c>
      <c r="E784" s="56" t="s">
        <v>1849</v>
      </c>
      <c r="F784" s="56" t="s">
        <v>71</v>
      </c>
      <c r="G784" s="56" t="s">
        <v>438</v>
      </c>
      <c r="H784" s="56" t="s">
        <v>1467</v>
      </c>
      <c r="I784" s="56" t="s">
        <v>1202</v>
      </c>
      <c r="J784" s="56"/>
      <c r="K784" s="83">
        <v>10000</v>
      </c>
      <c r="L784" s="62">
        <f t="shared" si="28"/>
        <v>0</v>
      </c>
      <c r="M784" s="56"/>
      <c r="N784" s="56"/>
      <c r="O784" s="56"/>
      <c r="P784" s="56"/>
      <c r="Q784" s="56"/>
      <c r="R784" s="56"/>
      <c r="S784" s="56"/>
      <c r="T784" s="56"/>
      <c r="U784" s="56"/>
      <c r="V784" s="56"/>
      <c r="W784" s="89">
        <v>0</v>
      </c>
      <c r="X784" s="67" t="s">
        <v>1849</v>
      </c>
      <c r="Y784" s="56"/>
    </row>
    <row r="785" spans="1:25" ht="12" customHeight="1" x14ac:dyDescent="0.3">
      <c r="A785" s="59">
        <v>789</v>
      </c>
      <c r="B785" s="82" t="s">
        <v>69</v>
      </c>
      <c r="C785" s="56" t="s">
        <v>544</v>
      </c>
      <c r="D785" s="56" t="s">
        <v>70</v>
      </c>
      <c r="E785" s="56" t="s">
        <v>2092</v>
      </c>
      <c r="F785" s="56" t="s">
        <v>71</v>
      </c>
      <c r="G785" s="56" t="s">
        <v>439</v>
      </c>
      <c r="H785" s="56" t="s">
        <v>591</v>
      </c>
      <c r="I785" s="56" t="s">
        <v>477</v>
      </c>
      <c r="J785" s="56"/>
      <c r="K785" s="83">
        <v>5000</v>
      </c>
      <c r="L785" s="62">
        <f t="shared" si="28"/>
        <v>0</v>
      </c>
      <c r="M785" s="56"/>
      <c r="N785" s="56"/>
      <c r="O785" s="56"/>
      <c r="P785" s="56"/>
      <c r="Q785" s="56"/>
      <c r="R785" s="56"/>
      <c r="S785" s="56"/>
      <c r="T785" s="56"/>
      <c r="U785" s="56"/>
      <c r="V785" s="56"/>
      <c r="W785" s="89">
        <v>0</v>
      </c>
      <c r="X785" s="67" t="s">
        <v>598</v>
      </c>
      <c r="Y785" s="56"/>
    </row>
    <row r="786" spans="1:25" ht="12" customHeight="1" x14ac:dyDescent="0.3">
      <c r="A786" s="59">
        <v>790</v>
      </c>
      <c r="B786" s="82" t="s">
        <v>69</v>
      </c>
      <c r="C786" s="56" t="s">
        <v>544</v>
      </c>
      <c r="D786" s="56" t="s">
        <v>70</v>
      </c>
      <c r="E786" s="56" t="s">
        <v>1849</v>
      </c>
      <c r="F786" s="56" t="s">
        <v>71</v>
      </c>
      <c r="G786" s="56" t="s">
        <v>77</v>
      </c>
      <c r="H786" s="56" t="s">
        <v>591</v>
      </c>
      <c r="I786" s="56" t="s">
        <v>2108</v>
      </c>
      <c r="J786" s="56"/>
      <c r="K786" s="83">
        <v>400000</v>
      </c>
      <c r="L786" s="62">
        <f t="shared" si="28"/>
        <v>0</v>
      </c>
      <c r="M786" s="56"/>
      <c r="N786" s="56"/>
      <c r="O786" s="56"/>
      <c r="P786" s="56"/>
      <c r="Q786" s="56"/>
      <c r="R786" s="56"/>
      <c r="S786" s="56"/>
      <c r="T786" s="56"/>
      <c r="U786" s="56"/>
      <c r="V786" s="56"/>
      <c r="W786" s="89">
        <v>0</v>
      </c>
      <c r="X786" s="67" t="s">
        <v>1849</v>
      </c>
      <c r="Y786" s="56"/>
    </row>
    <row r="787" spans="1:25" ht="12" customHeight="1" x14ac:dyDescent="0.3">
      <c r="A787" s="59">
        <v>791</v>
      </c>
      <c r="B787" s="82" t="s">
        <v>78</v>
      </c>
      <c r="C787" s="56" t="s">
        <v>544</v>
      </c>
      <c r="D787" s="56" t="s">
        <v>70</v>
      </c>
      <c r="E787" s="56" t="s">
        <v>1823</v>
      </c>
      <c r="F787" s="56" t="s">
        <v>79</v>
      </c>
      <c r="G787" s="56" t="s">
        <v>80</v>
      </c>
      <c r="H787" s="56" t="s">
        <v>591</v>
      </c>
      <c r="I787" s="56" t="s">
        <v>854</v>
      </c>
      <c r="J787" s="56"/>
      <c r="K787" s="83">
        <v>25000</v>
      </c>
      <c r="L787" s="62">
        <f t="shared" si="28"/>
        <v>0</v>
      </c>
      <c r="M787" s="56"/>
      <c r="N787" s="56"/>
      <c r="O787" s="56"/>
      <c r="P787" s="56"/>
      <c r="Q787" s="56"/>
      <c r="R787" s="56"/>
      <c r="S787" s="56"/>
      <c r="T787" s="56"/>
      <c r="U787" s="56"/>
      <c r="V787" s="56"/>
      <c r="W787" s="89">
        <v>0</v>
      </c>
      <c r="X787" s="67" t="s">
        <v>598</v>
      </c>
      <c r="Y787" s="56"/>
    </row>
    <row r="788" spans="1:25" ht="12" customHeight="1" x14ac:dyDescent="0.3">
      <c r="A788" s="59">
        <v>792</v>
      </c>
      <c r="B788" s="82" t="s">
        <v>78</v>
      </c>
      <c r="C788" s="56" t="s">
        <v>544</v>
      </c>
      <c r="D788" s="56" t="s">
        <v>70</v>
      </c>
      <c r="E788" s="56" t="s">
        <v>1849</v>
      </c>
      <c r="F788" s="56" t="s">
        <v>79</v>
      </c>
      <c r="G788" s="56" t="s">
        <v>81</v>
      </c>
      <c r="H788" s="56" t="s">
        <v>1467</v>
      </c>
      <c r="I788" s="56" t="s">
        <v>1777</v>
      </c>
      <c r="J788" s="56"/>
      <c r="K788" s="83">
        <v>460000</v>
      </c>
      <c r="L788" s="62">
        <f t="shared" si="28"/>
        <v>0</v>
      </c>
      <c r="M788" s="56"/>
      <c r="N788" s="56"/>
      <c r="O788" s="56"/>
      <c r="P788" s="56"/>
      <c r="Q788" s="56"/>
      <c r="R788" s="56"/>
      <c r="S788" s="56"/>
      <c r="T788" s="56"/>
      <c r="U788" s="56"/>
      <c r="V788" s="56"/>
      <c r="W788" s="89">
        <v>0</v>
      </c>
      <c r="X788" s="67" t="s">
        <v>1849</v>
      </c>
      <c r="Y788" s="56"/>
    </row>
    <row r="789" spans="1:25" ht="12" customHeight="1" x14ac:dyDescent="0.3">
      <c r="A789" s="99">
        <v>793</v>
      </c>
      <c r="B789" s="82" t="s">
        <v>78</v>
      </c>
      <c r="C789" s="56" t="s">
        <v>544</v>
      </c>
      <c r="D789" s="56" t="s">
        <v>70</v>
      </c>
      <c r="E789" s="56" t="s">
        <v>1849</v>
      </c>
      <c r="F789" s="56" t="s">
        <v>79</v>
      </c>
      <c r="G789" s="56" t="s">
        <v>82</v>
      </c>
      <c r="H789" s="56" t="s">
        <v>694</v>
      </c>
      <c r="I789" s="56" t="s">
        <v>2177</v>
      </c>
      <c r="J789" s="56"/>
      <c r="K789" s="83">
        <v>300000</v>
      </c>
      <c r="L789" s="62">
        <f t="shared" si="28"/>
        <v>0</v>
      </c>
      <c r="M789" s="56"/>
      <c r="N789" s="56"/>
      <c r="O789" s="56"/>
      <c r="P789" s="56"/>
      <c r="Q789" s="56"/>
      <c r="R789" s="56"/>
      <c r="S789" s="56"/>
      <c r="T789" s="56"/>
      <c r="U789" s="56"/>
      <c r="V789" s="56"/>
      <c r="W789" s="89">
        <v>0</v>
      </c>
      <c r="X789" s="67" t="s">
        <v>1849</v>
      </c>
      <c r="Y789" s="56"/>
    </row>
    <row r="790" spans="1:25" ht="12" customHeight="1" x14ac:dyDescent="0.3">
      <c r="A790" s="59">
        <v>794</v>
      </c>
      <c r="B790" s="82" t="s">
        <v>78</v>
      </c>
      <c r="C790" s="56" t="s">
        <v>544</v>
      </c>
      <c r="D790" s="56" t="s">
        <v>70</v>
      </c>
      <c r="E790" s="56" t="s">
        <v>2092</v>
      </c>
      <c r="F790" s="56" t="s">
        <v>79</v>
      </c>
      <c r="G790" s="56" t="s">
        <v>83</v>
      </c>
      <c r="H790" s="56" t="s">
        <v>694</v>
      </c>
      <c r="I790" s="56" t="s">
        <v>553</v>
      </c>
      <c r="J790" s="56"/>
      <c r="K790" s="83">
        <v>13000000</v>
      </c>
      <c r="L790" s="62">
        <f t="shared" si="28"/>
        <v>0</v>
      </c>
      <c r="M790" s="56"/>
      <c r="N790" s="56"/>
      <c r="O790" s="56"/>
      <c r="P790" s="56"/>
      <c r="Q790" s="56"/>
      <c r="R790" s="56"/>
      <c r="S790" s="56"/>
      <c r="T790" s="56"/>
      <c r="U790" s="84"/>
      <c r="V790" s="56"/>
      <c r="W790" s="89">
        <v>0</v>
      </c>
      <c r="X790" s="67" t="s">
        <v>598</v>
      </c>
      <c r="Y790" s="56"/>
    </row>
    <row r="791" spans="1:25" ht="12" customHeight="1" x14ac:dyDescent="0.3">
      <c r="A791" s="59">
        <v>795</v>
      </c>
      <c r="B791" s="82" t="s">
        <v>78</v>
      </c>
      <c r="C791" s="56" t="s">
        <v>544</v>
      </c>
      <c r="D791" s="56" t="s">
        <v>70</v>
      </c>
      <c r="E791" s="56" t="s">
        <v>2092</v>
      </c>
      <c r="F791" s="56" t="s">
        <v>79</v>
      </c>
      <c r="G791" s="56" t="s">
        <v>84</v>
      </c>
      <c r="H791" s="56" t="s">
        <v>694</v>
      </c>
      <c r="I791" s="56" t="s">
        <v>1407</v>
      </c>
      <c r="J791" s="56"/>
      <c r="K791" s="83">
        <v>150000</v>
      </c>
      <c r="L791" s="62">
        <f t="shared" si="28"/>
        <v>0</v>
      </c>
      <c r="M791" s="56"/>
      <c r="N791" s="56"/>
      <c r="O791" s="56"/>
      <c r="P791" s="56"/>
      <c r="Q791" s="56"/>
      <c r="R791" s="56"/>
      <c r="S791" s="56"/>
      <c r="T791" s="56"/>
      <c r="U791" s="56"/>
      <c r="V791" s="56"/>
      <c r="W791" s="89">
        <v>0</v>
      </c>
      <c r="X791" s="67" t="s">
        <v>598</v>
      </c>
      <c r="Y791" s="56"/>
    </row>
    <row r="792" spans="1:25" ht="12" customHeight="1" x14ac:dyDescent="0.3">
      <c r="A792" s="59">
        <v>796</v>
      </c>
      <c r="B792" s="82" t="s">
        <v>78</v>
      </c>
      <c r="C792" s="56" t="s">
        <v>544</v>
      </c>
      <c r="D792" s="56" t="s">
        <v>70</v>
      </c>
      <c r="E792" s="56" t="s">
        <v>2092</v>
      </c>
      <c r="F792" s="56" t="s">
        <v>79</v>
      </c>
      <c r="G792" s="56" t="s">
        <v>85</v>
      </c>
      <c r="H792" s="56" t="s">
        <v>694</v>
      </c>
      <c r="I792" s="56" t="s">
        <v>1435</v>
      </c>
      <c r="J792" s="56"/>
      <c r="K792" s="83">
        <v>350000</v>
      </c>
      <c r="L792" s="62">
        <f t="shared" si="28"/>
        <v>0</v>
      </c>
      <c r="M792" s="56"/>
      <c r="N792" s="56"/>
      <c r="O792" s="56"/>
      <c r="P792" s="56"/>
      <c r="Q792" s="56"/>
      <c r="R792" s="56"/>
      <c r="S792" s="56"/>
      <c r="T792" s="56"/>
      <c r="U792" s="56"/>
      <c r="V792" s="56"/>
      <c r="W792" s="89">
        <v>0</v>
      </c>
      <c r="X792" s="67" t="s">
        <v>598</v>
      </c>
      <c r="Y792" s="56"/>
    </row>
    <row r="793" spans="1:25" ht="12" customHeight="1" x14ac:dyDescent="0.3">
      <c r="A793" s="59">
        <v>797</v>
      </c>
      <c r="B793" s="82" t="s">
        <v>78</v>
      </c>
      <c r="C793" s="56" t="s">
        <v>544</v>
      </c>
      <c r="D793" s="56" t="s">
        <v>70</v>
      </c>
      <c r="E793" s="56" t="s">
        <v>1849</v>
      </c>
      <c r="F793" s="56" t="s">
        <v>79</v>
      </c>
      <c r="G793" s="56" t="s">
        <v>448</v>
      </c>
      <c r="H793" s="56" t="s">
        <v>694</v>
      </c>
      <c r="I793" s="56" t="s">
        <v>911</v>
      </c>
      <c r="J793" s="56"/>
      <c r="K793" s="83">
        <v>80000</v>
      </c>
      <c r="L793" s="62">
        <f t="shared" si="28"/>
        <v>0</v>
      </c>
      <c r="M793" s="56"/>
      <c r="N793" s="56"/>
      <c r="O793" s="56"/>
      <c r="P793" s="56"/>
      <c r="Q793" s="56"/>
      <c r="R793" s="56"/>
      <c r="S793" s="56"/>
      <c r="T793" s="56"/>
      <c r="U793" s="56"/>
      <c r="V793" s="56"/>
      <c r="W793" s="89">
        <v>0</v>
      </c>
      <c r="X793" s="67" t="s">
        <v>1849</v>
      </c>
      <c r="Y793" s="56"/>
    </row>
    <row r="794" spans="1:25" ht="12" customHeight="1" x14ac:dyDescent="0.3">
      <c r="A794" s="59">
        <v>798</v>
      </c>
      <c r="B794" s="82" t="s">
        <v>78</v>
      </c>
      <c r="C794" s="56" t="s">
        <v>544</v>
      </c>
      <c r="D794" s="56" t="s">
        <v>70</v>
      </c>
      <c r="E794" s="56" t="s">
        <v>1849</v>
      </c>
      <c r="F794" s="56" t="s">
        <v>79</v>
      </c>
      <c r="G794" s="56" t="s">
        <v>449</v>
      </c>
      <c r="H794" s="56" t="s">
        <v>1466</v>
      </c>
      <c r="I794" s="56" t="s">
        <v>1652</v>
      </c>
      <c r="J794" s="56"/>
      <c r="K794" s="83">
        <v>900000</v>
      </c>
      <c r="L794" s="62">
        <f t="shared" si="28"/>
        <v>0</v>
      </c>
      <c r="M794" s="56"/>
      <c r="N794" s="56"/>
      <c r="O794" s="56"/>
      <c r="P794" s="56"/>
      <c r="Q794" s="56"/>
      <c r="R794" s="56"/>
      <c r="S794" s="56"/>
      <c r="T794" s="56"/>
      <c r="U794" s="56"/>
      <c r="V794" s="56"/>
      <c r="W794" s="89">
        <v>0</v>
      </c>
      <c r="X794" s="67" t="s">
        <v>1849</v>
      </c>
      <c r="Y794" s="56"/>
    </row>
    <row r="795" spans="1:25" ht="12" customHeight="1" x14ac:dyDescent="0.3">
      <c r="A795" s="59">
        <v>799</v>
      </c>
      <c r="B795" s="82" t="s">
        <v>78</v>
      </c>
      <c r="C795" s="56" t="s">
        <v>544</v>
      </c>
      <c r="D795" s="56" t="s">
        <v>70</v>
      </c>
      <c r="E795" s="56" t="s">
        <v>2092</v>
      </c>
      <c r="F795" s="56" t="s">
        <v>79</v>
      </c>
      <c r="G795" s="56" t="s">
        <v>450</v>
      </c>
      <c r="H795" s="56" t="s">
        <v>694</v>
      </c>
      <c r="I795" s="56" t="s">
        <v>2101</v>
      </c>
      <c r="J795" s="56"/>
      <c r="K795" s="83">
        <v>1543000</v>
      </c>
      <c r="L795" s="62">
        <f t="shared" si="28"/>
        <v>0</v>
      </c>
      <c r="M795" s="56"/>
      <c r="N795" s="56"/>
      <c r="O795" s="56"/>
      <c r="P795" s="56"/>
      <c r="Q795" s="56"/>
      <c r="R795" s="56"/>
      <c r="S795" s="56"/>
      <c r="T795" s="56"/>
      <c r="U795" s="56"/>
      <c r="V795" s="56"/>
      <c r="W795" s="89">
        <v>0</v>
      </c>
      <c r="X795" s="67" t="s">
        <v>598</v>
      </c>
      <c r="Y795" s="56"/>
    </row>
    <row r="796" spans="1:25" ht="12" customHeight="1" x14ac:dyDescent="0.3">
      <c r="A796" s="59">
        <v>800</v>
      </c>
      <c r="B796" s="82" t="s">
        <v>78</v>
      </c>
      <c r="C796" s="56" t="s">
        <v>544</v>
      </c>
      <c r="D796" s="56" t="s">
        <v>70</v>
      </c>
      <c r="E796" s="56" t="s">
        <v>2092</v>
      </c>
      <c r="F796" s="56" t="s">
        <v>79</v>
      </c>
      <c r="G796" s="56" t="s">
        <v>451</v>
      </c>
      <c r="H796" s="56" t="s">
        <v>694</v>
      </c>
      <c r="I796" s="56" t="s">
        <v>1202</v>
      </c>
      <c r="J796" s="56"/>
      <c r="K796" s="83">
        <v>20000</v>
      </c>
      <c r="L796" s="62">
        <f t="shared" si="28"/>
        <v>0</v>
      </c>
      <c r="M796" s="56"/>
      <c r="N796" s="56"/>
      <c r="O796" s="56"/>
      <c r="P796" s="56"/>
      <c r="Q796" s="56"/>
      <c r="R796" s="56"/>
      <c r="S796" s="56"/>
      <c r="T796" s="56"/>
      <c r="U796" s="56"/>
      <c r="V796" s="56"/>
      <c r="W796" s="89">
        <v>0</v>
      </c>
      <c r="X796" s="67" t="s">
        <v>598</v>
      </c>
      <c r="Y796" s="56"/>
    </row>
    <row r="797" spans="1:25" ht="12" customHeight="1" x14ac:dyDescent="0.3">
      <c r="A797" s="59">
        <v>801</v>
      </c>
      <c r="B797" s="82" t="s">
        <v>78</v>
      </c>
      <c r="C797" s="56" t="s">
        <v>544</v>
      </c>
      <c r="D797" s="56" t="s">
        <v>70</v>
      </c>
      <c r="E797" s="56" t="s">
        <v>2092</v>
      </c>
      <c r="F797" s="56" t="s">
        <v>79</v>
      </c>
      <c r="G797" s="56" t="s">
        <v>452</v>
      </c>
      <c r="H797" s="56" t="s">
        <v>694</v>
      </c>
      <c r="I797" s="56" t="s">
        <v>477</v>
      </c>
      <c r="J797" s="56"/>
      <c r="K797" s="83">
        <v>25000</v>
      </c>
      <c r="L797" s="62">
        <f t="shared" si="28"/>
        <v>0</v>
      </c>
      <c r="M797" s="56"/>
      <c r="N797" s="56"/>
      <c r="O797" s="56"/>
      <c r="P797" s="56"/>
      <c r="Q797" s="56"/>
      <c r="R797" s="56"/>
      <c r="S797" s="56"/>
      <c r="T797" s="56"/>
      <c r="U797" s="56"/>
      <c r="V797" s="56"/>
      <c r="W797" s="89">
        <v>0</v>
      </c>
      <c r="X797" s="67" t="s">
        <v>598</v>
      </c>
      <c r="Y797" s="56"/>
    </row>
    <row r="798" spans="1:25" ht="12" customHeight="1" x14ac:dyDescent="0.3">
      <c r="A798" s="59">
        <v>802</v>
      </c>
      <c r="B798" s="82" t="s">
        <v>78</v>
      </c>
      <c r="C798" s="56" t="s">
        <v>544</v>
      </c>
      <c r="D798" s="56" t="s">
        <v>70</v>
      </c>
      <c r="E798" s="56" t="s">
        <v>2092</v>
      </c>
      <c r="F798" s="56" t="s">
        <v>79</v>
      </c>
      <c r="G798" s="56" t="s">
        <v>453</v>
      </c>
      <c r="H798" s="56" t="s">
        <v>694</v>
      </c>
      <c r="I798" s="56" t="s">
        <v>2108</v>
      </c>
      <c r="J798" s="56"/>
      <c r="K798" s="83">
        <v>250000</v>
      </c>
      <c r="L798" s="62">
        <f t="shared" si="28"/>
        <v>0</v>
      </c>
      <c r="M798" s="56"/>
      <c r="N798" s="56"/>
      <c r="O798" s="56"/>
      <c r="P798" s="56"/>
      <c r="Q798" s="56"/>
      <c r="R798" s="56"/>
      <c r="S798" s="56"/>
      <c r="T798" s="56"/>
      <c r="U798" s="56"/>
      <c r="V798" s="56"/>
      <c r="W798" s="89">
        <v>0</v>
      </c>
      <c r="X798" s="67" t="s">
        <v>1849</v>
      </c>
      <c r="Y798" s="56"/>
    </row>
    <row r="799" spans="1:25" ht="12" customHeight="1" x14ac:dyDescent="0.3">
      <c r="A799" s="59">
        <v>803</v>
      </c>
      <c r="B799" s="82" t="s">
        <v>454</v>
      </c>
      <c r="C799" s="56" t="s">
        <v>544</v>
      </c>
      <c r="D799" s="56" t="s">
        <v>455</v>
      </c>
      <c r="E799" s="56" t="s">
        <v>1823</v>
      </c>
      <c r="F799" s="56" t="s">
        <v>456</v>
      </c>
      <c r="G799" s="56" t="s">
        <v>457</v>
      </c>
      <c r="H799" s="56" t="s">
        <v>591</v>
      </c>
      <c r="I799" s="56" t="s">
        <v>899</v>
      </c>
      <c r="J799" s="56"/>
      <c r="K799" s="83">
        <v>400000</v>
      </c>
      <c r="L799" s="62">
        <f t="shared" si="28"/>
        <v>0</v>
      </c>
      <c r="M799" s="56"/>
      <c r="N799" s="56"/>
      <c r="O799" s="56"/>
      <c r="P799" s="56"/>
      <c r="Q799" s="56"/>
      <c r="R799" s="56"/>
      <c r="S799" s="56"/>
      <c r="T799" s="56"/>
      <c r="U799" s="56"/>
      <c r="V799" s="56"/>
      <c r="W799" s="89">
        <v>0</v>
      </c>
      <c r="X799" s="67" t="s">
        <v>1849</v>
      </c>
      <c r="Y799" s="56"/>
    </row>
    <row r="800" spans="1:25" ht="12" customHeight="1" x14ac:dyDescent="0.3">
      <c r="A800" s="59">
        <v>804</v>
      </c>
      <c r="B800" s="82" t="s">
        <v>454</v>
      </c>
      <c r="C800" s="56" t="s">
        <v>544</v>
      </c>
      <c r="D800" s="56" t="s">
        <v>455</v>
      </c>
      <c r="E800" s="56" t="s">
        <v>1823</v>
      </c>
      <c r="F800" s="56" t="s">
        <v>456</v>
      </c>
      <c r="G800" s="56" t="s">
        <v>90</v>
      </c>
      <c r="H800" s="56" t="s">
        <v>1890</v>
      </c>
      <c r="I800" s="56" t="s">
        <v>854</v>
      </c>
      <c r="J800" s="56"/>
      <c r="K800" s="83">
        <v>30000</v>
      </c>
      <c r="L800" s="62">
        <f t="shared" si="28"/>
        <v>0</v>
      </c>
      <c r="M800" s="56"/>
      <c r="N800" s="56"/>
      <c r="O800" s="56"/>
      <c r="P800" s="56"/>
      <c r="Q800" s="56"/>
      <c r="R800" s="56"/>
      <c r="S800" s="56"/>
      <c r="T800" s="56"/>
      <c r="U800" s="56"/>
      <c r="V800" s="56"/>
      <c r="W800" s="89">
        <v>0</v>
      </c>
      <c r="X800" s="67" t="s">
        <v>355</v>
      </c>
      <c r="Y800" s="56"/>
    </row>
    <row r="801" spans="1:25" ht="12" customHeight="1" x14ac:dyDescent="0.3">
      <c r="A801" s="59">
        <v>805</v>
      </c>
      <c r="B801" s="82" t="s">
        <v>454</v>
      </c>
      <c r="C801" s="56" t="s">
        <v>544</v>
      </c>
      <c r="D801" s="56" t="s">
        <v>455</v>
      </c>
      <c r="E801" s="56" t="s">
        <v>1870</v>
      </c>
      <c r="F801" s="56" t="s">
        <v>456</v>
      </c>
      <c r="G801" s="56" t="s">
        <v>91</v>
      </c>
      <c r="H801" s="56" t="s">
        <v>1890</v>
      </c>
      <c r="I801" s="56" t="s">
        <v>553</v>
      </c>
      <c r="J801" s="56"/>
      <c r="K801" s="83">
        <v>3000000</v>
      </c>
      <c r="L801" s="62">
        <f t="shared" si="28"/>
        <v>0</v>
      </c>
      <c r="M801" s="56"/>
      <c r="N801" s="56"/>
      <c r="O801" s="56"/>
      <c r="P801" s="56"/>
      <c r="Q801" s="56"/>
      <c r="R801" s="56"/>
      <c r="S801" s="56"/>
      <c r="T801" s="56"/>
      <c r="U801" s="84"/>
      <c r="V801" s="56"/>
      <c r="W801" s="89">
        <v>0</v>
      </c>
      <c r="X801" s="67" t="s">
        <v>598</v>
      </c>
      <c r="Y801" s="56"/>
    </row>
    <row r="802" spans="1:25" ht="12" customHeight="1" x14ac:dyDescent="0.3">
      <c r="A802" s="59">
        <v>806</v>
      </c>
      <c r="B802" s="82" t="s">
        <v>454</v>
      </c>
      <c r="C802" s="56" t="s">
        <v>544</v>
      </c>
      <c r="D802" s="56" t="s">
        <v>455</v>
      </c>
      <c r="E802" s="56" t="s">
        <v>1870</v>
      </c>
      <c r="F802" s="56" t="s">
        <v>456</v>
      </c>
      <c r="G802" s="56" t="s">
        <v>92</v>
      </c>
      <c r="H802" s="56" t="s">
        <v>591</v>
      </c>
      <c r="I802" s="56" t="s">
        <v>1449</v>
      </c>
      <c r="J802" s="56"/>
      <c r="K802" s="83">
        <v>100000</v>
      </c>
      <c r="L802" s="62">
        <f t="shared" si="28"/>
        <v>0</v>
      </c>
      <c r="M802" s="56"/>
      <c r="N802" s="56"/>
      <c r="O802" s="56"/>
      <c r="P802" s="56"/>
      <c r="Q802" s="56"/>
      <c r="R802" s="56"/>
      <c r="S802" s="56"/>
      <c r="T802" s="56"/>
      <c r="U802" s="56"/>
      <c r="V802" s="56"/>
      <c r="W802" s="89">
        <v>0</v>
      </c>
      <c r="X802" s="67" t="s">
        <v>343</v>
      </c>
      <c r="Y802" s="56"/>
    </row>
    <row r="803" spans="1:25" ht="12" customHeight="1" x14ac:dyDescent="0.3">
      <c r="A803" s="59">
        <v>807</v>
      </c>
      <c r="B803" s="82" t="s">
        <v>454</v>
      </c>
      <c r="C803" s="56" t="s">
        <v>544</v>
      </c>
      <c r="D803" s="56" t="s">
        <v>455</v>
      </c>
      <c r="E803" s="56" t="s">
        <v>2092</v>
      </c>
      <c r="F803" s="56" t="s">
        <v>456</v>
      </c>
      <c r="G803" s="56" t="s">
        <v>93</v>
      </c>
      <c r="H803" s="56" t="s">
        <v>694</v>
      </c>
      <c r="I803" s="56" t="s">
        <v>2108</v>
      </c>
      <c r="J803" s="56"/>
      <c r="K803" s="83">
        <v>100000</v>
      </c>
      <c r="L803" s="62">
        <f t="shared" si="28"/>
        <v>0</v>
      </c>
      <c r="M803" s="56"/>
      <c r="N803" s="56"/>
      <c r="O803" s="56"/>
      <c r="P803" s="56"/>
      <c r="Q803" s="56"/>
      <c r="R803" s="56"/>
      <c r="S803" s="56"/>
      <c r="T803" s="56"/>
      <c r="U803" s="56"/>
      <c r="V803" s="56"/>
      <c r="W803" s="89">
        <v>0</v>
      </c>
      <c r="X803" s="67" t="s">
        <v>1849</v>
      </c>
      <c r="Y803" s="56"/>
    </row>
    <row r="804" spans="1:25" ht="12" customHeight="1" x14ac:dyDescent="0.3">
      <c r="A804" s="59">
        <v>808</v>
      </c>
      <c r="B804" s="82" t="s">
        <v>94</v>
      </c>
      <c r="C804" s="56" t="s">
        <v>544</v>
      </c>
      <c r="D804" s="56" t="s">
        <v>455</v>
      </c>
      <c r="E804" s="56" t="s">
        <v>1823</v>
      </c>
      <c r="F804" s="56" t="s">
        <v>95</v>
      </c>
      <c r="G804" s="56" t="s">
        <v>96</v>
      </c>
      <c r="H804" s="56" t="s">
        <v>1890</v>
      </c>
      <c r="I804" s="56" t="s">
        <v>854</v>
      </c>
      <c r="J804" s="56"/>
      <c r="K804" s="83">
        <v>70000</v>
      </c>
      <c r="L804" s="62">
        <f t="shared" si="28"/>
        <v>0</v>
      </c>
      <c r="M804" s="56"/>
      <c r="N804" s="56"/>
      <c r="O804" s="56"/>
      <c r="P804" s="56"/>
      <c r="Q804" s="56"/>
      <c r="R804" s="56"/>
      <c r="S804" s="56"/>
      <c r="T804" s="56"/>
      <c r="U804" s="56"/>
      <c r="V804" s="56"/>
      <c r="W804" s="89">
        <v>0</v>
      </c>
      <c r="X804" s="67" t="s">
        <v>598</v>
      </c>
      <c r="Y804" s="56"/>
    </row>
    <row r="805" spans="1:25" ht="12" customHeight="1" x14ac:dyDescent="0.3">
      <c r="A805" s="59">
        <v>809</v>
      </c>
      <c r="B805" s="82">
        <v>9007</v>
      </c>
      <c r="C805" s="56" t="s">
        <v>2213</v>
      </c>
      <c r="D805" s="56" t="s">
        <v>2249</v>
      </c>
      <c r="E805" s="56" t="s">
        <v>2092</v>
      </c>
      <c r="F805" s="56" t="s">
        <v>745</v>
      </c>
      <c r="G805" s="56" t="s">
        <v>746</v>
      </c>
      <c r="H805" s="56" t="s">
        <v>1840</v>
      </c>
      <c r="I805" s="56" t="s">
        <v>2251</v>
      </c>
      <c r="J805" s="56" t="s">
        <v>625</v>
      </c>
      <c r="K805" s="83">
        <v>1980000</v>
      </c>
      <c r="L805" s="62">
        <f t="shared" si="28"/>
        <v>1980000</v>
      </c>
      <c r="M805" s="56"/>
      <c r="N805" s="56"/>
      <c r="O805" s="56" t="s">
        <v>2281</v>
      </c>
      <c r="P805" s="56"/>
      <c r="Q805" s="56"/>
      <c r="R805" s="56"/>
      <c r="S805" s="56" t="s">
        <v>747</v>
      </c>
      <c r="T805" s="56"/>
      <c r="U805" s="86" t="s">
        <v>2164</v>
      </c>
      <c r="V805" s="56"/>
      <c r="W805" s="63">
        <v>1</v>
      </c>
      <c r="X805" s="67"/>
      <c r="Y805" s="56"/>
    </row>
    <row r="806" spans="1:25" ht="12" customHeight="1" x14ac:dyDescent="0.3">
      <c r="A806" s="59">
        <v>810</v>
      </c>
      <c r="B806" s="82" t="s">
        <v>97</v>
      </c>
      <c r="C806" s="56" t="s">
        <v>544</v>
      </c>
      <c r="D806" s="56" t="s">
        <v>455</v>
      </c>
      <c r="E806" s="56" t="s">
        <v>1823</v>
      </c>
      <c r="F806" s="56" t="s">
        <v>98</v>
      </c>
      <c r="G806" s="56" t="s">
        <v>99</v>
      </c>
      <c r="H806" s="56" t="s">
        <v>591</v>
      </c>
      <c r="I806" s="56" t="s">
        <v>854</v>
      </c>
      <c r="J806" s="56"/>
      <c r="K806" s="83">
        <v>20000</v>
      </c>
      <c r="L806" s="62">
        <f t="shared" si="28"/>
        <v>0</v>
      </c>
      <c r="M806" s="56"/>
      <c r="N806" s="56"/>
      <c r="O806" s="56"/>
      <c r="P806" s="56"/>
      <c r="Q806" s="56"/>
      <c r="R806" s="56"/>
      <c r="S806" s="56"/>
      <c r="T806" s="56"/>
      <c r="U806" s="56"/>
      <c r="V806" s="56"/>
      <c r="W806" s="89">
        <v>0</v>
      </c>
      <c r="X806" s="67" t="s">
        <v>355</v>
      </c>
      <c r="Y806" s="56"/>
    </row>
    <row r="807" spans="1:25" ht="12" customHeight="1" x14ac:dyDescent="0.3">
      <c r="A807" s="59">
        <v>811</v>
      </c>
      <c r="B807" s="82">
        <v>9008</v>
      </c>
      <c r="C807" s="56" t="s">
        <v>228</v>
      </c>
      <c r="D807" s="56"/>
      <c r="E807" s="56" t="s">
        <v>29</v>
      </c>
      <c r="F807" s="56" t="s">
        <v>30</v>
      </c>
      <c r="G807" s="56" t="s">
        <v>31</v>
      </c>
      <c r="H807" s="56" t="s">
        <v>24</v>
      </c>
      <c r="I807" s="56" t="s">
        <v>17</v>
      </c>
      <c r="J807" s="56"/>
      <c r="K807" s="62">
        <v>2000000</v>
      </c>
      <c r="L807" s="62">
        <v>2000000</v>
      </c>
      <c r="M807" s="56"/>
      <c r="N807" s="56"/>
      <c r="O807" s="56"/>
      <c r="P807" s="56"/>
      <c r="Q807" s="56"/>
      <c r="R807" s="56"/>
      <c r="S807" s="56"/>
      <c r="T807" s="56"/>
      <c r="U807" s="56"/>
      <c r="V807" s="56"/>
      <c r="W807" s="63">
        <v>1</v>
      </c>
      <c r="X807" s="67" t="s">
        <v>1849</v>
      </c>
      <c r="Y807" s="56"/>
    </row>
    <row r="808" spans="1:25" ht="12" customHeight="1" x14ac:dyDescent="0.3">
      <c r="A808" s="59">
        <v>812</v>
      </c>
      <c r="B808" s="82" t="s">
        <v>97</v>
      </c>
      <c r="C808" s="56" t="s">
        <v>544</v>
      </c>
      <c r="D808" s="56" t="s">
        <v>455</v>
      </c>
      <c r="E808" s="56" t="s">
        <v>1849</v>
      </c>
      <c r="F808" s="56" t="s">
        <v>98</v>
      </c>
      <c r="G808" s="56" t="s">
        <v>483</v>
      </c>
      <c r="H808" s="56" t="s">
        <v>591</v>
      </c>
      <c r="I808" s="56" t="s">
        <v>1435</v>
      </c>
      <c r="J808" s="56"/>
      <c r="K808" s="83">
        <v>380000</v>
      </c>
      <c r="L808" s="62">
        <f t="shared" ref="L808:L829" si="29">K808*W808</f>
        <v>0</v>
      </c>
      <c r="M808" s="56"/>
      <c r="N808" s="56"/>
      <c r="O808" s="56"/>
      <c r="P808" s="56"/>
      <c r="Q808" s="56"/>
      <c r="R808" s="56"/>
      <c r="S808" s="56"/>
      <c r="T808" s="56"/>
      <c r="U808" s="56"/>
      <c r="V808" s="56"/>
      <c r="W808" s="89">
        <v>0</v>
      </c>
      <c r="X808" s="67" t="s">
        <v>1849</v>
      </c>
      <c r="Y808" s="56"/>
    </row>
    <row r="809" spans="1:25" ht="12" customHeight="1" x14ac:dyDescent="0.3">
      <c r="A809" s="59">
        <v>813</v>
      </c>
      <c r="B809" s="82" t="s">
        <v>97</v>
      </c>
      <c r="C809" s="56" t="s">
        <v>544</v>
      </c>
      <c r="D809" s="56" t="s">
        <v>455</v>
      </c>
      <c r="E809" s="56" t="s">
        <v>1849</v>
      </c>
      <c r="F809" s="56" t="s">
        <v>98</v>
      </c>
      <c r="G809" s="56" t="s">
        <v>484</v>
      </c>
      <c r="H809" s="56" t="s">
        <v>591</v>
      </c>
      <c r="I809" s="56" t="s">
        <v>1449</v>
      </c>
      <c r="J809" s="56"/>
      <c r="K809" s="83">
        <v>100000</v>
      </c>
      <c r="L809" s="62">
        <f t="shared" si="29"/>
        <v>0</v>
      </c>
      <c r="M809" s="56"/>
      <c r="N809" s="56"/>
      <c r="O809" s="56"/>
      <c r="P809" s="56"/>
      <c r="Q809" s="56"/>
      <c r="R809" s="56"/>
      <c r="S809" s="56"/>
      <c r="T809" s="56"/>
      <c r="U809" s="56"/>
      <c r="V809" s="56"/>
      <c r="W809" s="89">
        <v>0</v>
      </c>
      <c r="X809" s="67" t="s">
        <v>1849</v>
      </c>
      <c r="Y809" s="56"/>
    </row>
    <row r="810" spans="1:25" ht="12" customHeight="1" x14ac:dyDescent="0.3">
      <c r="A810" s="59">
        <v>814</v>
      </c>
      <c r="B810" s="82">
        <v>3101</v>
      </c>
      <c r="C810" s="56" t="s">
        <v>1565</v>
      </c>
      <c r="D810" s="56" t="s">
        <v>485</v>
      </c>
      <c r="E810" s="56" t="s">
        <v>1870</v>
      </c>
      <c r="F810" s="56" t="s">
        <v>486</v>
      </c>
      <c r="G810" s="56" t="s">
        <v>125</v>
      </c>
      <c r="H810" s="56" t="s">
        <v>1890</v>
      </c>
      <c r="I810" s="56" t="s">
        <v>2108</v>
      </c>
      <c r="J810" s="56" t="s">
        <v>2109</v>
      </c>
      <c r="K810" s="83">
        <v>4000000</v>
      </c>
      <c r="L810" s="62">
        <f t="shared" si="29"/>
        <v>0</v>
      </c>
      <c r="M810" s="56"/>
      <c r="N810" s="56"/>
      <c r="O810" s="56"/>
      <c r="P810" s="56"/>
      <c r="Q810" s="56"/>
      <c r="R810" s="56"/>
      <c r="S810" s="56"/>
      <c r="T810" s="56"/>
      <c r="U810" s="56"/>
      <c r="V810" s="56" t="s">
        <v>126</v>
      </c>
      <c r="W810" s="63">
        <v>0</v>
      </c>
      <c r="X810" s="67" t="s">
        <v>1906</v>
      </c>
      <c r="Y810" s="56"/>
    </row>
    <row r="811" spans="1:25" ht="12" customHeight="1" x14ac:dyDescent="0.3">
      <c r="A811" s="59">
        <v>815</v>
      </c>
      <c r="B811" s="82">
        <v>3102</v>
      </c>
      <c r="C811" s="56" t="s">
        <v>1565</v>
      </c>
      <c r="D811" s="56" t="s">
        <v>485</v>
      </c>
      <c r="E811" s="56" t="s">
        <v>1849</v>
      </c>
      <c r="F811" s="56" t="s">
        <v>127</v>
      </c>
      <c r="G811" s="56" t="s">
        <v>128</v>
      </c>
      <c r="H811" s="56" t="s">
        <v>1820</v>
      </c>
      <c r="I811" s="56" t="s">
        <v>2108</v>
      </c>
      <c r="J811" s="56" t="s">
        <v>2109</v>
      </c>
      <c r="K811" s="83">
        <v>2000000</v>
      </c>
      <c r="L811" s="62">
        <f t="shared" si="29"/>
        <v>0</v>
      </c>
      <c r="M811" s="56"/>
      <c r="N811" s="56"/>
      <c r="O811" s="56"/>
      <c r="P811" s="56"/>
      <c r="Q811" s="56"/>
      <c r="R811" s="56"/>
      <c r="S811" s="56"/>
      <c r="T811" s="56"/>
      <c r="U811" s="84" t="s">
        <v>129</v>
      </c>
      <c r="V811" s="56"/>
      <c r="W811" s="63">
        <v>0</v>
      </c>
      <c r="X811" s="67"/>
      <c r="Y811" s="56"/>
    </row>
    <row r="812" spans="1:25" ht="12" customHeight="1" x14ac:dyDescent="0.3">
      <c r="A812" s="99">
        <v>816</v>
      </c>
      <c r="B812" s="82">
        <v>4011</v>
      </c>
      <c r="C812" s="56" t="s">
        <v>1565</v>
      </c>
      <c r="D812" s="56" t="s">
        <v>1550</v>
      </c>
      <c r="E812" s="56" t="s">
        <v>1849</v>
      </c>
      <c r="F812" s="56"/>
      <c r="G812" s="56" t="s">
        <v>130</v>
      </c>
      <c r="H812" s="56" t="s">
        <v>1466</v>
      </c>
      <c r="I812" s="56" t="s">
        <v>1567</v>
      </c>
      <c r="J812" s="56" t="s">
        <v>1568</v>
      </c>
      <c r="K812" s="83">
        <v>20000</v>
      </c>
      <c r="L812" s="62">
        <f t="shared" si="29"/>
        <v>0</v>
      </c>
      <c r="M812" s="56"/>
      <c r="N812" s="56"/>
      <c r="O812" s="56"/>
      <c r="P812" s="56"/>
      <c r="Q812" s="56"/>
      <c r="R812" s="56"/>
      <c r="S812" s="56"/>
      <c r="T812" s="56"/>
      <c r="U812" s="56" t="s">
        <v>131</v>
      </c>
      <c r="V812" s="56"/>
      <c r="W812" s="63">
        <v>0</v>
      </c>
      <c r="X812" s="67" t="s">
        <v>1798</v>
      </c>
      <c r="Y812" s="56"/>
    </row>
    <row r="813" spans="1:25" ht="12" customHeight="1" x14ac:dyDescent="0.3">
      <c r="A813" s="59">
        <v>817</v>
      </c>
      <c r="B813" s="82">
        <v>4012</v>
      </c>
      <c r="C813" s="56" t="s">
        <v>1565</v>
      </c>
      <c r="D813" s="56" t="s">
        <v>1550</v>
      </c>
      <c r="E813" s="56" t="s">
        <v>1849</v>
      </c>
      <c r="F813" s="56"/>
      <c r="G813" s="56" t="s">
        <v>132</v>
      </c>
      <c r="H813" s="56" t="s">
        <v>694</v>
      </c>
      <c r="I813" s="56" t="s">
        <v>1567</v>
      </c>
      <c r="J813" s="56" t="s">
        <v>1568</v>
      </c>
      <c r="K813" s="83">
        <v>2600</v>
      </c>
      <c r="L813" s="62">
        <f t="shared" si="29"/>
        <v>0</v>
      </c>
      <c r="M813" s="56"/>
      <c r="N813" s="56"/>
      <c r="O813" s="56"/>
      <c r="P813" s="56"/>
      <c r="Q813" s="56"/>
      <c r="R813" s="56"/>
      <c r="S813" s="56"/>
      <c r="T813" s="56"/>
      <c r="U813" s="56" t="s">
        <v>133</v>
      </c>
      <c r="V813" s="56"/>
      <c r="W813" s="63">
        <v>0</v>
      </c>
      <c r="X813" s="67" t="s">
        <v>1798</v>
      </c>
      <c r="Y813" s="56"/>
    </row>
    <row r="814" spans="1:25" ht="12" customHeight="1" x14ac:dyDescent="0.3">
      <c r="A814" s="59">
        <v>818</v>
      </c>
      <c r="B814" s="82">
        <v>4013</v>
      </c>
      <c r="C814" s="56" t="s">
        <v>1565</v>
      </c>
      <c r="D814" s="56" t="s">
        <v>1550</v>
      </c>
      <c r="E814" s="56" t="s">
        <v>1849</v>
      </c>
      <c r="F814" s="56"/>
      <c r="G814" s="56" t="s">
        <v>134</v>
      </c>
      <c r="H814" s="56" t="s">
        <v>1466</v>
      </c>
      <c r="I814" s="56" t="s">
        <v>1567</v>
      </c>
      <c r="J814" s="56" t="s">
        <v>1568</v>
      </c>
      <c r="K814" s="83">
        <v>400</v>
      </c>
      <c r="L814" s="62">
        <f t="shared" si="29"/>
        <v>0</v>
      </c>
      <c r="M814" s="56"/>
      <c r="N814" s="56"/>
      <c r="O814" s="56"/>
      <c r="P814" s="56"/>
      <c r="Q814" s="56"/>
      <c r="R814" s="56"/>
      <c r="S814" s="56"/>
      <c r="T814" s="56"/>
      <c r="U814" s="56" t="s">
        <v>533</v>
      </c>
      <c r="V814" s="56"/>
      <c r="W814" s="63">
        <v>0</v>
      </c>
      <c r="X814" s="67" t="s">
        <v>1798</v>
      </c>
      <c r="Y814" s="56"/>
    </row>
    <row r="815" spans="1:25" ht="12" customHeight="1" x14ac:dyDescent="0.3">
      <c r="A815" s="59">
        <v>819</v>
      </c>
      <c r="B815" s="82">
        <v>4014</v>
      </c>
      <c r="C815" s="56" t="s">
        <v>1565</v>
      </c>
      <c r="D815" s="56" t="s">
        <v>1550</v>
      </c>
      <c r="E815" s="56" t="s">
        <v>1849</v>
      </c>
      <c r="F815" s="56"/>
      <c r="G815" s="56" t="s">
        <v>135</v>
      </c>
      <c r="H815" s="56" t="s">
        <v>1466</v>
      </c>
      <c r="I815" s="56" t="s">
        <v>1567</v>
      </c>
      <c r="J815" s="56" t="s">
        <v>1568</v>
      </c>
      <c r="K815" s="83">
        <v>6000</v>
      </c>
      <c r="L815" s="62">
        <f t="shared" si="29"/>
        <v>0</v>
      </c>
      <c r="M815" s="56"/>
      <c r="N815" s="56"/>
      <c r="O815" s="56"/>
      <c r="P815" s="56"/>
      <c r="Q815" s="56"/>
      <c r="R815" s="56"/>
      <c r="S815" s="56"/>
      <c r="T815" s="56"/>
      <c r="U815" s="56" t="s">
        <v>533</v>
      </c>
      <c r="V815" s="56"/>
      <c r="W815" s="63">
        <v>0</v>
      </c>
      <c r="X815" s="67" t="s">
        <v>1798</v>
      </c>
      <c r="Y815" s="56"/>
    </row>
    <row r="816" spans="1:25" ht="12" customHeight="1" x14ac:dyDescent="0.3">
      <c r="A816" s="59">
        <v>820</v>
      </c>
      <c r="B816" s="82">
        <v>4015</v>
      </c>
      <c r="C816" s="56" t="s">
        <v>1565</v>
      </c>
      <c r="D816" s="56" t="s">
        <v>1550</v>
      </c>
      <c r="E816" s="56" t="s">
        <v>1849</v>
      </c>
      <c r="F816" s="56"/>
      <c r="G816" s="56" t="s">
        <v>136</v>
      </c>
      <c r="H816" s="56" t="s">
        <v>694</v>
      </c>
      <c r="I816" s="56" t="s">
        <v>1567</v>
      </c>
      <c r="J816" s="56" t="s">
        <v>1568</v>
      </c>
      <c r="K816" s="83">
        <v>2000</v>
      </c>
      <c r="L816" s="62">
        <f t="shared" si="29"/>
        <v>0</v>
      </c>
      <c r="M816" s="56"/>
      <c r="N816" s="56"/>
      <c r="O816" s="56"/>
      <c r="P816" s="56"/>
      <c r="Q816" s="56"/>
      <c r="R816" s="56"/>
      <c r="S816" s="56"/>
      <c r="T816" s="56"/>
      <c r="U816" s="56" t="s">
        <v>131</v>
      </c>
      <c r="V816" s="56"/>
      <c r="W816" s="63">
        <v>0</v>
      </c>
      <c r="X816" s="67" t="s">
        <v>1798</v>
      </c>
      <c r="Y816" s="56"/>
    </row>
    <row r="817" spans="1:25" ht="12" customHeight="1" x14ac:dyDescent="0.3">
      <c r="A817" s="59">
        <v>821</v>
      </c>
      <c r="B817" s="82">
        <v>4016</v>
      </c>
      <c r="C817" s="56" t="s">
        <v>1565</v>
      </c>
      <c r="D817" s="56" t="s">
        <v>1550</v>
      </c>
      <c r="E817" s="56" t="s">
        <v>1849</v>
      </c>
      <c r="F817" s="56"/>
      <c r="G817" s="56" t="s">
        <v>137</v>
      </c>
      <c r="H817" s="56" t="s">
        <v>1466</v>
      </c>
      <c r="I817" s="56" t="s">
        <v>1567</v>
      </c>
      <c r="J817" s="56" t="s">
        <v>1568</v>
      </c>
      <c r="K817" s="83">
        <v>28000</v>
      </c>
      <c r="L817" s="62">
        <f t="shared" si="29"/>
        <v>0</v>
      </c>
      <c r="M817" s="56"/>
      <c r="N817" s="56"/>
      <c r="O817" s="56"/>
      <c r="P817" s="56"/>
      <c r="Q817" s="56"/>
      <c r="R817" s="56"/>
      <c r="S817" s="56"/>
      <c r="T817" s="56"/>
      <c r="U817" s="56" t="s">
        <v>131</v>
      </c>
      <c r="V817" s="56"/>
      <c r="W817" s="63">
        <v>0</v>
      </c>
      <c r="X817" s="67" t="s">
        <v>1798</v>
      </c>
      <c r="Y817" s="56"/>
    </row>
    <row r="818" spans="1:25" ht="12" customHeight="1" x14ac:dyDescent="0.3">
      <c r="A818" s="59">
        <v>822</v>
      </c>
      <c r="B818" s="82">
        <v>4017</v>
      </c>
      <c r="C818" s="56" t="s">
        <v>1565</v>
      </c>
      <c r="D818" s="56" t="s">
        <v>1550</v>
      </c>
      <c r="E818" s="56" t="s">
        <v>1849</v>
      </c>
      <c r="F818" s="56"/>
      <c r="G818" s="56" t="s">
        <v>138</v>
      </c>
      <c r="H818" s="56" t="s">
        <v>1466</v>
      </c>
      <c r="I818" s="56" t="s">
        <v>1567</v>
      </c>
      <c r="J818" s="56" t="s">
        <v>1568</v>
      </c>
      <c r="K818" s="83">
        <v>8000</v>
      </c>
      <c r="L818" s="62">
        <f t="shared" si="29"/>
        <v>0</v>
      </c>
      <c r="M818" s="56"/>
      <c r="N818" s="56"/>
      <c r="O818" s="56"/>
      <c r="P818" s="56"/>
      <c r="Q818" s="56"/>
      <c r="R818" s="56"/>
      <c r="S818" s="56"/>
      <c r="T818" s="56"/>
      <c r="U818" s="56" t="s">
        <v>131</v>
      </c>
      <c r="V818" s="56"/>
      <c r="W818" s="63">
        <v>0</v>
      </c>
      <c r="X818" s="67" t="s">
        <v>1798</v>
      </c>
      <c r="Y818" s="56"/>
    </row>
    <row r="819" spans="1:25" ht="12" customHeight="1" x14ac:dyDescent="0.3">
      <c r="A819" s="59">
        <v>823</v>
      </c>
      <c r="B819" s="82">
        <v>4018</v>
      </c>
      <c r="C819" s="56" t="s">
        <v>1565</v>
      </c>
      <c r="D819" s="56" t="s">
        <v>1550</v>
      </c>
      <c r="E819" s="56" t="s">
        <v>1914</v>
      </c>
      <c r="F819" s="56"/>
      <c r="G819" s="56" t="s">
        <v>139</v>
      </c>
      <c r="H819" s="56" t="s">
        <v>1914</v>
      </c>
      <c r="I819" s="56" t="s">
        <v>1567</v>
      </c>
      <c r="J819" s="56" t="s">
        <v>1568</v>
      </c>
      <c r="K819" s="83">
        <v>48000</v>
      </c>
      <c r="L819" s="62">
        <f t="shared" si="29"/>
        <v>0</v>
      </c>
      <c r="M819" s="56"/>
      <c r="N819" s="56"/>
      <c r="O819" s="56"/>
      <c r="P819" s="56"/>
      <c r="Q819" s="56"/>
      <c r="R819" s="56"/>
      <c r="S819" s="56"/>
      <c r="T819" s="56"/>
      <c r="U819" s="56"/>
      <c r="V819" s="56"/>
      <c r="W819" s="63">
        <v>0</v>
      </c>
      <c r="X819" s="67"/>
      <c r="Y819" s="56"/>
    </row>
    <row r="820" spans="1:25" ht="12" customHeight="1" x14ac:dyDescent="0.3">
      <c r="A820" s="59">
        <v>824</v>
      </c>
      <c r="B820" s="82">
        <v>4019</v>
      </c>
      <c r="C820" s="56" t="s">
        <v>1565</v>
      </c>
      <c r="D820" s="56" t="s">
        <v>1550</v>
      </c>
      <c r="E820" s="56" t="s">
        <v>2092</v>
      </c>
      <c r="F820" s="56"/>
      <c r="G820" s="56" t="s">
        <v>140</v>
      </c>
      <c r="H820" s="56" t="s">
        <v>1840</v>
      </c>
      <c r="I820" s="56" t="s">
        <v>1567</v>
      </c>
      <c r="J820" s="56" t="s">
        <v>1568</v>
      </c>
      <c r="K820" s="83">
        <v>30000</v>
      </c>
      <c r="L820" s="62">
        <f t="shared" si="29"/>
        <v>0</v>
      </c>
      <c r="M820" s="56"/>
      <c r="N820" s="56"/>
      <c r="O820" s="56"/>
      <c r="P820" s="56"/>
      <c r="Q820" s="56"/>
      <c r="R820" s="56"/>
      <c r="S820" s="56"/>
      <c r="T820" s="56"/>
      <c r="U820" s="56"/>
      <c r="V820" s="56"/>
      <c r="W820" s="63">
        <v>0</v>
      </c>
      <c r="X820" s="67"/>
      <c r="Y820" s="56"/>
    </row>
    <row r="821" spans="1:25" ht="12" customHeight="1" x14ac:dyDescent="0.3">
      <c r="A821" s="59">
        <v>825</v>
      </c>
      <c r="B821" s="82">
        <v>4020</v>
      </c>
      <c r="C821" s="56" t="s">
        <v>1565</v>
      </c>
      <c r="D821" s="56" t="s">
        <v>1550</v>
      </c>
      <c r="E821" s="56" t="s">
        <v>2092</v>
      </c>
      <c r="F821" s="56"/>
      <c r="G821" s="56" t="s">
        <v>141</v>
      </c>
      <c r="H821" s="56" t="s">
        <v>694</v>
      </c>
      <c r="I821" s="56" t="s">
        <v>1567</v>
      </c>
      <c r="J821" s="56" t="s">
        <v>1568</v>
      </c>
      <c r="K821" s="83">
        <v>5000</v>
      </c>
      <c r="L821" s="62">
        <f t="shared" si="29"/>
        <v>0</v>
      </c>
      <c r="M821" s="56"/>
      <c r="N821" s="56"/>
      <c r="O821" s="56"/>
      <c r="P821" s="56"/>
      <c r="Q821" s="56"/>
      <c r="R821" s="56"/>
      <c r="S821" s="56"/>
      <c r="T821" s="56"/>
      <c r="U821" s="56" t="s">
        <v>533</v>
      </c>
      <c r="V821" s="56"/>
      <c r="W821" s="63">
        <v>0</v>
      </c>
      <c r="X821" s="67" t="s">
        <v>1798</v>
      </c>
      <c r="Y821" s="56"/>
    </row>
    <row r="822" spans="1:25" ht="12" customHeight="1" x14ac:dyDescent="0.3">
      <c r="A822" s="59">
        <v>826</v>
      </c>
      <c r="B822" s="82">
        <v>4021</v>
      </c>
      <c r="C822" s="56" t="s">
        <v>1565</v>
      </c>
      <c r="D822" s="56" t="s">
        <v>1550</v>
      </c>
      <c r="E822" s="56" t="s">
        <v>2092</v>
      </c>
      <c r="F822" s="56"/>
      <c r="G822" s="56" t="s">
        <v>142</v>
      </c>
      <c r="H822" s="56" t="s">
        <v>694</v>
      </c>
      <c r="I822" s="56" t="s">
        <v>1567</v>
      </c>
      <c r="J822" s="56" t="s">
        <v>1568</v>
      </c>
      <c r="K822" s="83">
        <v>3000</v>
      </c>
      <c r="L822" s="62">
        <f t="shared" si="29"/>
        <v>0</v>
      </c>
      <c r="M822" s="56"/>
      <c r="N822" s="56"/>
      <c r="O822" s="56"/>
      <c r="P822" s="56"/>
      <c r="Q822" s="56"/>
      <c r="R822" s="56"/>
      <c r="S822" s="56"/>
      <c r="T822" s="56"/>
      <c r="U822" s="56" t="s">
        <v>143</v>
      </c>
      <c r="V822" s="56"/>
      <c r="W822" s="63">
        <v>0</v>
      </c>
      <c r="X822" s="67" t="s">
        <v>608</v>
      </c>
      <c r="Y822" s="56"/>
    </row>
    <row r="823" spans="1:25" ht="12" customHeight="1" x14ac:dyDescent="0.3">
      <c r="A823" s="59">
        <v>827</v>
      </c>
      <c r="B823" s="82">
        <v>4022</v>
      </c>
      <c r="C823" s="56" t="s">
        <v>1565</v>
      </c>
      <c r="D823" s="56" t="s">
        <v>1550</v>
      </c>
      <c r="E823" s="56" t="s">
        <v>2092</v>
      </c>
      <c r="F823" s="56"/>
      <c r="G823" s="56" t="s">
        <v>144</v>
      </c>
      <c r="H823" s="56" t="s">
        <v>694</v>
      </c>
      <c r="I823" s="56" t="s">
        <v>1567</v>
      </c>
      <c r="J823" s="56" t="s">
        <v>1568</v>
      </c>
      <c r="K823" s="83">
        <v>6000</v>
      </c>
      <c r="L823" s="62">
        <f t="shared" si="29"/>
        <v>0</v>
      </c>
      <c r="M823" s="56"/>
      <c r="N823" s="56"/>
      <c r="O823" s="56"/>
      <c r="P823" s="56"/>
      <c r="Q823" s="56"/>
      <c r="R823" s="56"/>
      <c r="S823" s="56"/>
      <c r="T823" s="56"/>
      <c r="U823" s="56" t="s">
        <v>143</v>
      </c>
      <c r="V823" s="56"/>
      <c r="W823" s="63">
        <v>0</v>
      </c>
      <c r="X823" s="67" t="s">
        <v>1798</v>
      </c>
      <c r="Y823" s="56"/>
    </row>
    <row r="824" spans="1:25" ht="12" customHeight="1" x14ac:dyDescent="0.3">
      <c r="A824" s="59">
        <v>828</v>
      </c>
      <c r="B824" s="82">
        <v>4023</v>
      </c>
      <c r="C824" s="56" t="s">
        <v>1565</v>
      </c>
      <c r="D824" s="56" t="s">
        <v>1550</v>
      </c>
      <c r="E824" s="56" t="s">
        <v>2092</v>
      </c>
      <c r="F824" s="56"/>
      <c r="G824" s="56" t="s">
        <v>145</v>
      </c>
      <c r="H824" s="56" t="s">
        <v>694</v>
      </c>
      <c r="I824" s="56" t="s">
        <v>1567</v>
      </c>
      <c r="J824" s="56" t="s">
        <v>1568</v>
      </c>
      <c r="K824" s="83">
        <v>7500</v>
      </c>
      <c r="L824" s="62">
        <f t="shared" si="29"/>
        <v>0</v>
      </c>
      <c r="M824" s="56"/>
      <c r="N824" s="56"/>
      <c r="O824" s="56"/>
      <c r="P824" s="56"/>
      <c r="Q824" s="56"/>
      <c r="R824" s="56"/>
      <c r="S824" s="56"/>
      <c r="T824" s="56"/>
      <c r="U824" s="56" t="s">
        <v>533</v>
      </c>
      <c r="V824" s="56"/>
      <c r="W824" s="63">
        <v>0</v>
      </c>
      <c r="X824" s="67" t="s">
        <v>1798</v>
      </c>
      <c r="Y824" s="56"/>
    </row>
    <row r="825" spans="1:25" ht="12" customHeight="1" x14ac:dyDescent="0.3">
      <c r="A825" s="59">
        <v>829</v>
      </c>
      <c r="B825" s="82">
        <v>4024</v>
      </c>
      <c r="C825" s="56" t="s">
        <v>1565</v>
      </c>
      <c r="D825" s="56" t="s">
        <v>1550</v>
      </c>
      <c r="E825" s="56" t="s">
        <v>1849</v>
      </c>
      <c r="F825" s="56"/>
      <c r="G825" s="56" t="s">
        <v>146</v>
      </c>
      <c r="H825" s="56" t="s">
        <v>1840</v>
      </c>
      <c r="I825" s="56" t="s">
        <v>1567</v>
      </c>
      <c r="J825" s="56" t="s">
        <v>1568</v>
      </c>
      <c r="K825" s="83">
        <v>1500</v>
      </c>
      <c r="L825" s="62">
        <f t="shared" si="29"/>
        <v>0</v>
      </c>
      <c r="M825" s="56"/>
      <c r="N825" s="56"/>
      <c r="O825" s="56"/>
      <c r="P825" s="56"/>
      <c r="Q825" s="56"/>
      <c r="R825" s="56"/>
      <c r="S825" s="56"/>
      <c r="T825" s="56"/>
      <c r="U825" s="56" t="s">
        <v>533</v>
      </c>
      <c r="V825" s="56"/>
      <c r="W825" s="63">
        <v>0</v>
      </c>
      <c r="X825" s="67" t="s">
        <v>1798</v>
      </c>
      <c r="Y825" s="56"/>
    </row>
    <row r="826" spans="1:25" ht="12" customHeight="1" x14ac:dyDescent="0.3">
      <c r="A826" s="59">
        <v>830</v>
      </c>
      <c r="B826" s="82">
        <v>4025</v>
      </c>
      <c r="C826" s="56" t="s">
        <v>1565</v>
      </c>
      <c r="D826" s="56" t="s">
        <v>1550</v>
      </c>
      <c r="E826" s="56" t="s">
        <v>1849</v>
      </c>
      <c r="F826" s="56"/>
      <c r="G826" s="56" t="s">
        <v>147</v>
      </c>
      <c r="H826" s="56" t="s">
        <v>694</v>
      </c>
      <c r="I826" s="56" t="s">
        <v>1567</v>
      </c>
      <c r="J826" s="56" t="s">
        <v>1568</v>
      </c>
      <c r="K826" s="83">
        <v>2000</v>
      </c>
      <c r="L826" s="62">
        <f t="shared" si="29"/>
        <v>0</v>
      </c>
      <c r="M826" s="56"/>
      <c r="N826" s="56"/>
      <c r="O826" s="56"/>
      <c r="P826" s="56"/>
      <c r="Q826" s="56"/>
      <c r="R826" s="56"/>
      <c r="S826" s="56"/>
      <c r="T826" s="56"/>
      <c r="U826" s="56" t="s">
        <v>533</v>
      </c>
      <c r="V826" s="56"/>
      <c r="W826" s="63">
        <v>0</v>
      </c>
      <c r="X826" s="67" t="s">
        <v>1798</v>
      </c>
      <c r="Y826" s="56"/>
    </row>
    <row r="827" spans="1:25" ht="12" customHeight="1" x14ac:dyDescent="0.3">
      <c r="A827" s="101">
        <v>831</v>
      </c>
      <c r="B827" s="82">
        <v>4026</v>
      </c>
      <c r="C827" s="56" t="s">
        <v>1565</v>
      </c>
      <c r="D827" s="56" t="s">
        <v>148</v>
      </c>
      <c r="E827" s="56" t="s">
        <v>1870</v>
      </c>
      <c r="F827" s="56"/>
      <c r="G827" s="56" t="s">
        <v>149</v>
      </c>
      <c r="H827" s="56" t="s">
        <v>1890</v>
      </c>
      <c r="I827" s="56" t="s">
        <v>150</v>
      </c>
      <c r="J827" s="56" t="s">
        <v>151</v>
      </c>
      <c r="K827" s="83"/>
      <c r="L827" s="62">
        <f t="shared" si="29"/>
        <v>0</v>
      </c>
      <c r="M827" s="56"/>
      <c r="N827" s="56"/>
      <c r="O827" s="56"/>
      <c r="P827" s="56"/>
      <c r="Q827" s="56"/>
      <c r="R827" s="56"/>
      <c r="S827" s="56"/>
      <c r="T827" s="56"/>
      <c r="U827" s="56"/>
      <c r="V827" s="56" t="s">
        <v>582</v>
      </c>
      <c r="W827" s="63"/>
      <c r="X827" s="67"/>
      <c r="Y827" s="56"/>
    </row>
    <row r="828" spans="1:25" ht="12" customHeight="1" x14ac:dyDescent="0.3">
      <c r="A828" s="101">
        <v>832</v>
      </c>
      <c r="B828" s="82">
        <v>4027</v>
      </c>
      <c r="C828" s="56" t="s">
        <v>1565</v>
      </c>
      <c r="D828" s="56" t="s">
        <v>579</v>
      </c>
      <c r="E828" s="56" t="s">
        <v>1870</v>
      </c>
      <c r="F828" s="56"/>
      <c r="G828" s="56" t="s">
        <v>152</v>
      </c>
      <c r="H828" s="56" t="s">
        <v>1890</v>
      </c>
      <c r="I828" s="56" t="s">
        <v>150</v>
      </c>
      <c r="J828" s="56" t="s">
        <v>151</v>
      </c>
      <c r="K828" s="83"/>
      <c r="L828" s="62">
        <f t="shared" si="29"/>
        <v>0</v>
      </c>
      <c r="M828" s="56"/>
      <c r="N828" s="56"/>
      <c r="O828" s="56"/>
      <c r="P828" s="56"/>
      <c r="Q828" s="56"/>
      <c r="R828" s="56"/>
      <c r="S828" s="56"/>
      <c r="T828" s="56"/>
      <c r="U828" s="56"/>
      <c r="V828" s="56" t="s">
        <v>582</v>
      </c>
      <c r="W828" s="63"/>
      <c r="X828" s="67"/>
      <c r="Y828" s="56"/>
    </row>
    <row r="829" spans="1:25" ht="12" customHeight="1" x14ac:dyDescent="0.3">
      <c r="A829" s="101">
        <v>833</v>
      </c>
      <c r="B829" s="82">
        <v>4028</v>
      </c>
      <c r="C829" s="56" t="s">
        <v>1565</v>
      </c>
      <c r="D829" s="56" t="s">
        <v>579</v>
      </c>
      <c r="E829" s="56" t="s">
        <v>1870</v>
      </c>
      <c r="F829" s="56"/>
      <c r="G829" s="56" t="s">
        <v>153</v>
      </c>
      <c r="H829" s="56" t="s">
        <v>1890</v>
      </c>
      <c r="I829" s="56" t="s">
        <v>150</v>
      </c>
      <c r="J829" s="56" t="s">
        <v>151</v>
      </c>
      <c r="K829" s="83"/>
      <c r="L829" s="62">
        <f t="shared" si="29"/>
        <v>0</v>
      </c>
      <c r="M829" s="56"/>
      <c r="N829" s="56"/>
      <c r="O829" s="56"/>
      <c r="P829" s="56"/>
      <c r="Q829" s="56"/>
      <c r="R829" s="56"/>
      <c r="S829" s="56"/>
      <c r="T829" s="56"/>
      <c r="U829" s="56"/>
      <c r="V829" s="56" t="s">
        <v>582</v>
      </c>
      <c r="W829" s="63"/>
      <c r="X829" s="67"/>
      <c r="Y829" s="56"/>
    </row>
    <row r="830" spans="1:25" ht="12" customHeight="1" x14ac:dyDescent="0.3">
      <c r="A830" s="58">
        <v>834</v>
      </c>
      <c r="B830" s="82">
        <v>5059</v>
      </c>
      <c r="C830" s="56" t="s">
        <v>1565</v>
      </c>
      <c r="D830" s="56" t="s">
        <v>1735</v>
      </c>
      <c r="E830" s="56" t="s">
        <v>154</v>
      </c>
      <c r="F830" s="56" t="s">
        <v>154</v>
      </c>
      <c r="G830" s="56" t="s">
        <v>155</v>
      </c>
      <c r="H830" s="56" t="s">
        <v>1840</v>
      </c>
      <c r="I830" s="56" t="s">
        <v>1336</v>
      </c>
      <c r="J830" s="56" t="s">
        <v>156</v>
      </c>
      <c r="K830" s="83"/>
      <c r="L830" s="62"/>
      <c r="M830" s="56"/>
      <c r="N830" s="56"/>
      <c r="O830" s="56"/>
      <c r="P830" s="56"/>
      <c r="Q830" s="56"/>
      <c r="R830" s="56"/>
      <c r="S830" s="56"/>
      <c r="T830" s="56"/>
      <c r="U830" s="56"/>
      <c r="V830" s="56"/>
      <c r="W830" s="63"/>
      <c r="X830" s="67" t="s">
        <v>2269</v>
      </c>
      <c r="Y830" s="56"/>
    </row>
    <row r="831" spans="1:25" ht="12" customHeight="1" x14ac:dyDescent="0.3">
      <c r="A831" s="56">
        <v>834</v>
      </c>
      <c r="B831" s="82">
        <v>5060</v>
      </c>
      <c r="C831" s="56" t="s">
        <v>1565</v>
      </c>
      <c r="D831" s="56" t="s">
        <v>1735</v>
      </c>
      <c r="E831" s="56" t="s">
        <v>2025</v>
      </c>
      <c r="F831" s="56" t="s">
        <v>157</v>
      </c>
      <c r="G831" s="56" t="s">
        <v>158</v>
      </c>
      <c r="H831" s="56" t="s">
        <v>1840</v>
      </c>
      <c r="I831" s="56" t="s">
        <v>1336</v>
      </c>
      <c r="J831" s="56" t="s">
        <v>156</v>
      </c>
      <c r="K831" s="83"/>
      <c r="L831" s="62"/>
      <c r="M831" s="56"/>
      <c r="N831" s="56"/>
      <c r="O831" s="56"/>
      <c r="P831" s="56"/>
      <c r="Q831" s="56"/>
      <c r="R831" s="56"/>
      <c r="S831" s="56"/>
      <c r="T831" s="56"/>
      <c r="U831" s="56"/>
      <c r="V831" s="56"/>
      <c r="W831" s="63"/>
      <c r="X831" s="67"/>
      <c r="Y831" s="56"/>
    </row>
    <row r="832" spans="1:25" ht="12" customHeight="1" x14ac:dyDescent="0.3">
      <c r="A832" s="58">
        <v>835</v>
      </c>
      <c r="B832" s="82">
        <v>5061</v>
      </c>
      <c r="C832" s="56" t="s">
        <v>1565</v>
      </c>
      <c r="D832" s="56" t="s">
        <v>1735</v>
      </c>
      <c r="E832" s="56" t="s">
        <v>154</v>
      </c>
      <c r="F832" s="56" t="s">
        <v>159</v>
      </c>
      <c r="G832" s="56" t="s">
        <v>159</v>
      </c>
      <c r="H832" s="56" t="s">
        <v>1840</v>
      </c>
      <c r="I832" s="56" t="s">
        <v>1336</v>
      </c>
      <c r="J832" s="56" t="s">
        <v>156</v>
      </c>
      <c r="K832" s="83"/>
      <c r="L832" s="62"/>
      <c r="M832" s="56"/>
      <c r="N832" s="56"/>
      <c r="O832" s="56"/>
      <c r="P832" s="56"/>
      <c r="Q832" s="56"/>
      <c r="R832" s="56"/>
      <c r="S832" s="56"/>
      <c r="T832" s="56"/>
      <c r="U832" s="56"/>
      <c r="V832" s="56"/>
      <c r="W832" s="63"/>
      <c r="X832" s="67"/>
      <c r="Y832" s="56"/>
    </row>
    <row r="833" spans="1:25" ht="12" customHeight="1" x14ac:dyDescent="0.3">
      <c r="A833" s="59">
        <v>836</v>
      </c>
      <c r="B833" s="82">
        <v>5062</v>
      </c>
      <c r="C833" s="56" t="s">
        <v>1565</v>
      </c>
      <c r="D833" s="56" t="s">
        <v>1735</v>
      </c>
      <c r="E833" s="56" t="s">
        <v>154</v>
      </c>
      <c r="F833" s="56"/>
      <c r="G833" s="56" t="s">
        <v>160</v>
      </c>
      <c r="H833" s="56" t="s">
        <v>1840</v>
      </c>
      <c r="I833" s="56" t="s">
        <v>911</v>
      </c>
      <c r="J833" s="56" t="s">
        <v>161</v>
      </c>
      <c r="K833" s="83">
        <v>500000</v>
      </c>
      <c r="L833" s="62">
        <f t="shared" ref="L833:L851" si="30">K833*W833</f>
        <v>0</v>
      </c>
      <c r="M833" s="56"/>
      <c r="N833" s="56"/>
      <c r="O833" s="56"/>
      <c r="P833" s="56"/>
      <c r="Q833" s="56"/>
      <c r="R833" s="56"/>
      <c r="S833" s="56"/>
      <c r="T833" s="56"/>
      <c r="U833" s="56"/>
      <c r="V833" s="56"/>
      <c r="W833" s="63">
        <v>0</v>
      </c>
      <c r="X833" s="67" t="s">
        <v>1906</v>
      </c>
      <c r="Y833" s="56"/>
    </row>
    <row r="834" spans="1:25" ht="12" customHeight="1" x14ac:dyDescent="0.3">
      <c r="A834" s="99">
        <v>837</v>
      </c>
      <c r="B834" s="82">
        <v>5063</v>
      </c>
      <c r="C834" s="56" t="s">
        <v>1565</v>
      </c>
      <c r="D834" s="56" t="s">
        <v>1735</v>
      </c>
      <c r="E834" s="56" t="s">
        <v>2025</v>
      </c>
      <c r="F834" s="56"/>
      <c r="G834" s="56" t="s">
        <v>162</v>
      </c>
      <c r="H834" s="56" t="s">
        <v>1840</v>
      </c>
      <c r="I834" s="56" t="s">
        <v>911</v>
      </c>
      <c r="J834" s="56" t="s">
        <v>161</v>
      </c>
      <c r="K834" s="83">
        <v>2400000</v>
      </c>
      <c r="L834" s="62">
        <f t="shared" si="30"/>
        <v>0</v>
      </c>
      <c r="M834" s="56"/>
      <c r="N834" s="56"/>
      <c r="O834" s="56"/>
      <c r="P834" s="56"/>
      <c r="Q834" s="56"/>
      <c r="R834" s="56"/>
      <c r="S834" s="56"/>
      <c r="T834" s="56"/>
      <c r="U834" s="56" t="s">
        <v>163</v>
      </c>
      <c r="V834" s="56"/>
      <c r="W834" s="63">
        <v>0</v>
      </c>
      <c r="X834" s="67" t="s">
        <v>2263</v>
      </c>
      <c r="Y834" s="56"/>
    </row>
    <row r="835" spans="1:25" ht="12" customHeight="1" x14ac:dyDescent="0.3">
      <c r="A835" s="101">
        <v>838</v>
      </c>
      <c r="B835" s="82">
        <v>5064</v>
      </c>
      <c r="C835" s="56" t="s">
        <v>1565</v>
      </c>
      <c r="D835" s="56" t="s">
        <v>1735</v>
      </c>
      <c r="E835" s="56" t="s">
        <v>2114</v>
      </c>
      <c r="F835" s="56"/>
      <c r="G835" s="56" t="s">
        <v>164</v>
      </c>
      <c r="H835" s="56" t="s">
        <v>1840</v>
      </c>
      <c r="I835" s="56" t="s">
        <v>911</v>
      </c>
      <c r="J835" s="56" t="s">
        <v>161</v>
      </c>
      <c r="K835" s="83">
        <v>500000</v>
      </c>
      <c r="L835" s="62">
        <f t="shared" si="30"/>
        <v>0</v>
      </c>
      <c r="M835" s="56"/>
      <c r="N835" s="56"/>
      <c r="O835" s="56"/>
      <c r="P835" s="56"/>
      <c r="Q835" s="56"/>
      <c r="R835" s="56"/>
      <c r="S835" s="56"/>
      <c r="T835" s="56"/>
      <c r="U835" s="56" t="s">
        <v>165</v>
      </c>
      <c r="V835" s="56"/>
      <c r="W835" s="63">
        <v>0</v>
      </c>
      <c r="X835" s="67" t="s">
        <v>1509</v>
      </c>
      <c r="Y835" s="56"/>
    </row>
    <row r="836" spans="1:25" ht="12" customHeight="1" x14ac:dyDescent="0.3">
      <c r="A836" s="101">
        <v>839</v>
      </c>
      <c r="B836" s="82">
        <v>5065</v>
      </c>
      <c r="C836" s="56" t="s">
        <v>1565</v>
      </c>
      <c r="D836" s="56" t="s">
        <v>1735</v>
      </c>
      <c r="E836" s="56" t="s">
        <v>1381</v>
      </c>
      <c r="F836" s="56"/>
      <c r="G836" s="56" t="s">
        <v>166</v>
      </c>
      <c r="H836" s="56" t="s">
        <v>1840</v>
      </c>
      <c r="I836" s="56" t="s">
        <v>911</v>
      </c>
      <c r="J836" s="56" t="s">
        <v>161</v>
      </c>
      <c r="K836" s="83">
        <v>200000</v>
      </c>
      <c r="L836" s="62">
        <f t="shared" si="30"/>
        <v>0</v>
      </c>
      <c r="M836" s="56"/>
      <c r="N836" s="56"/>
      <c r="O836" s="56"/>
      <c r="P836" s="56"/>
      <c r="Q836" s="56"/>
      <c r="R836" s="56"/>
      <c r="S836" s="56"/>
      <c r="T836" s="56"/>
      <c r="U836" s="56"/>
      <c r="V836" s="56"/>
      <c r="W836" s="63">
        <v>0</v>
      </c>
      <c r="X836" s="67" t="s">
        <v>2245</v>
      </c>
      <c r="Y836" s="56"/>
    </row>
    <row r="837" spans="1:25" ht="12" customHeight="1" x14ac:dyDescent="0.3">
      <c r="A837" s="101">
        <v>840</v>
      </c>
      <c r="B837" s="82">
        <v>5066</v>
      </c>
      <c r="C837" s="56" t="s">
        <v>1565</v>
      </c>
      <c r="D837" s="56" t="s">
        <v>167</v>
      </c>
      <c r="E837" s="56" t="s">
        <v>2258</v>
      </c>
      <c r="F837" s="56" t="s">
        <v>168</v>
      </c>
      <c r="G837" s="56" t="s">
        <v>168</v>
      </c>
      <c r="H837" s="56" t="s">
        <v>1840</v>
      </c>
      <c r="I837" s="56" t="s">
        <v>169</v>
      </c>
      <c r="J837" s="56"/>
      <c r="K837" s="83">
        <v>40000000</v>
      </c>
      <c r="L837" s="62">
        <f t="shared" si="30"/>
        <v>0</v>
      </c>
      <c r="M837" s="56"/>
      <c r="N837" s="56"/>
      <c r="O837" s="56"/>
      <c r="P837" s="56"/>
      <c r="Q837" s="56"/>
      <c r="R837" s="56"/>
      <c r="S837" s="56"/>
      <c r="T837" s="56"/>
      <c r="U837" s="56"/>
      <c r="V837" s="56"/>
      <c r="W837" s="63">
        <v>0</v>
      </c>
      <c r="X837" s="67" t="s">
        <v>2263</v>
      </c>
      <c r="Y837" s="56"/>
    </row>
    <row r="838" spans="1:25" ht="12" customHeight="1" x14ac:dyDescent="0.3">
      <c r="A838" s="58">
        <v>841</v>
      </c>
      <c r="B838" s="82">
        <v>5067</v>
      </c>
      <c r="C838" s="56" t="s">
        <v>1565</v>
      </c>
      <c r="D838" s="56" t="s">
        <v>167</v>
      </c>
      <c r="E838" s="56" t="s">
        <v>2114</v>
      </c>
      <c r="F838" s="56" t="s">
        <v>170</v>
      </c>
      <c r="G838" s="56" t="s">
        <v>170</v>
      </c>
      <c r="H838" s="56" t="s">
        <v>1840</v>
      </c>
      <c r="I838" s="56" t="s">
        <v>169</v>
      </c>
      <c r="J838" s="56"/>
      <c r="K838" s="83">
        <v>20000000</v>
      </c>
      <c r="L838" s="62">
        <f t="shared" si="30"/>
        <v>0</v>
      </c>
      <c r="M838" s="56"/>
      <c r="N838" s="56"/>
      <c r="O838" s="56"/>
      <c r="P838" s="56"/>
      <c r="Q838" s="56"/>
      <c r="R838" s="56"/>
      <c r="S838" s="56"/>
      <c r="T838" s="56"/>
      <c r="U838" s="56"/>
      <c r="V838" s="56"/>
      <c r="W838" s="63">
        <v>0</v>
      </c>
      <c r="X838" s="67" t="s">
        <v>2245</v>
      </c>
      <c r="Y838" s="56"/>
    </row>
    <row r="839" spans="1:25" ht="12" customHeight="1" x14ac:dyDescent="0.3">
      <c r="A839" s="58">
        <v>842</v>
      </c>
      <c r="B839" s="82">
        <v>5068</v>
      </c>
      <c r="C839" s="56" t="s">
        <v>1565</v>
      </c>
      <c r="D839" s="56" t="s">
        <v>167</v>
      </c>
      <c r="E839" s="56" t="s">
        <v>1870</v>
      </c>
      <c r="F839" s="56" t="s">
        <v>171</v>
      </c>
      <c r="G839" s="56" t="s">
        <v>171</v>
      </c>
      <c r="H839" s="56" t="s">
        <v>1840</v>
      </c>
      <c r="I839" s="56" t="s">
        <v>169</v>
      </c>
      <c r="J839" s="56"/>
      <c r="K839" s="83">
        <v>20000000</v>
      </c>
      <c r="L839" s="62">
        <f t="shared" si="30"/>
        <v>0</v>
      </c>
      <c r="M839" s="56"/>
      <c r="N839" s="56"/>
      <c r="O839" s="56"/>
      <c r="P839" s="56"/>
      <c r="Q839" s="56"/>
      <c r="R839" s="56"/>
      <c r="S839" s="56"/>
      <c r="T839" s="56"/>
      <c r="U839" s="56"/>
      <c r="V839" s="56"/>
      <c r="W839" s="63">
        <v>0</v>
      </c>
      <c r="X839" s="67" t="s">
        <v>1906</v>
      </c>
      <c r="Y839" s="56"/>
    </row>
    <row r="840" spans="1:25" ht="12" customHeight="1" x14ac:dyDescent="0.3">
      <c r="A840" s="59">
        <v>843</v>
      </c>
      <c r="B840" s="82">
        <v>5069</v>
      </c>
      <c r="C840" s="56" t="s">
        <v>1565</v>
      </c>
      <c r="D840" s="56" t="s">
        <v>167</v>
      </c>
      <c r="E840" s="56" t="s">
        <v>1874</v>
      </c>
      <c r="F840" s="56" t="s">
        <v>172</v>
      </c>
      <c r="G840" s="56" t="s">
        <v>172</v>
      </c>
      <c r="H840" s="56" t="s">
        <v>1840</v>
      </c>
      <c r="I840" s="56" t="s">
        <v>169</v>
      </c>
      <c r="J840" s="56"/>
      <c r="K840" s="83">
        <v>10000000</v>
      </c>
      <c r="L840" s="62">
        <f t="shared" si="30"/>
        <v>0</v>
      </c>
      <c r="M840" s="56"/>
      <c r="N840" s="56"/>
      <c r="O840" s="56"/>
      <c r="P840" s="56"/>
      <c r="Q840" s="56"/>
      <c r="R840" s="56"/>
      <c r="S840" s="56"/>
      <c r="T840" s="56"/>
      <c r="U840" s="56"/>
      <c r="V840" s="56"/>
      <c r="W840" s="63">
        <v>0</v>
      </c>
      <c r="X840" s="67" t="s">
        <v>1721</v>
      </c>
      <c r="Y840" s="56"/>
    </row>
    <row r="841" spans="1:25" ht="12" customHeight="1" x14ac:dyDescent="0.3">
      <c r="A841" s="59">
        <v>844</v>
      </c>
      <c r="B841" s="82">
        <v>5070</v>
      </c>
      <c r="C841" s="56" t="s">
        <v>1565</v>
      </c>
      <c r="D841" s="56" t="s">
        <v>167</v>
      </c>
      <c r="E841" s="56" t="s">
        <v>1874</v>
      </c>
      <c r="F841" s="56" t="s">
        <v>173</v>
      </c>
      <c r="G841" s="56" t="s">
        <v>173</v>
      </c>
      <c r="H841" s="56" t="s">
        <v>1840</v>
      </c>
      <c r="I841" s="56" t="s">
        <v>169</v>
      </c>
      <c r="J841" s="56"/>
      <c r="K841" s="83">
        <v>10000000</v>
      </c>
      <c r="L841" s="62">
        <f t="shared" si="30"/>
        <v>0</v>
      </c>
      <c r="M841" s="56"/>
      <c r="N841" s="56"/>
      <c r="O841" s="56"/>
      <c r="P841" s="56"/>
      <c r="Q841" s="56"/>
      <c r="R841" s="56"/>
      <c r="S841" s="56"/>
      <c r="T841" s="56"/>
      <c r="U841" s="56"/>
      <c r="V841" s="56"/>
      <c r="W841" s="63">
        <v>0</v>
      </c>
      <c r="X841" s="67" t="s">
        <v>1721</v>
      </c>
      <c r="Y841" s="56"/>
    </row>
    <row r="842" spans="1:25" ht="12" customHeight="1" x14ac:dyDescent="0.3">
      <c r="A842" s="101">
        <v>847</v>
      </c>
      <c r="B842" s="82">
        <v>5071</v>
      </c>
      <c r="C842" s="56" t="s">
        <v>1565</v>
      </c>
      <c r="D842" s="56" t="s">
        <v>167</v>
      </c>
      <c r="E842" s="56" t="s">
        <v>2114</v>
      </c>
      <c r="F842" s="56" t="s">
        <v>174</v>
      </c>
      <c r="G842" s="56" t="s">
        <v>174</v>
      </c>
      <c r="H842" s="56" t="s">
        <v>1840</v>
      </c>
      <c r="I842" s="56" t="s">
        <v>169</v>
      </c>
      <c r="J842" s="56"/>
      <c r="K842" s="83">
        <v>60000000</v>
      </c>
      <c r="L842" s="62">
        <f t="shared" si="30"/>
        <v>0</v>
      </c>
      <c r="M842" s="56"/>
      <c r="N842" s="56"/>
      <c r="O842" s="56"/>
      <c r="P842" s="56"/>
      <c r="Q842" s="56"/>
      <c r="R842" s="56"/>
      <c r="S842" s="56"/>
      <c r="T842" s="56"/>
      <c r="U842" s="84" t="s">
        <v>175</v>
      </c>
      <c r="V842" s="56"/>
      <c r="W842" s="63">
        <v>0</v>
      </c>
      <c r="X842" s="67"/>
      <c r="Y842" s="56"/>
    </row>
    <row r="843" spans="1:25" ht="12" customHeight="1" x14ac:dyDescent="0.3">
      <c r="A843" s="58">
        <v>848</v>
      </c>
      <c r="B843" s="82">
        <v>5072</v>
      </c>
      <c r="C843" s="56" t="s">
        <v>1565</v>
      </c>
      <c r="D843" s="56" t="s">
        <v>167</v>
      </c>
      <c r="E843" s="56" t="s">
        <v>2114</v>
      </c>
      <c r="F843" s="56" t="s">
        <v>176</v>
      </c>
      <c r="G843" s="56" t="s">
        <v>176</v>
      </c>
      <c r="H843" s="56" t="s">
        <v>1840</v>
      </c>
      <c r="I843" s="56" t="s">
        <v>169</v>
      </c>
      <c r="J843" s="56"/>
      <c r="K843" s="83">
        <v>40000000</v>
      </c>
      <c r="L843" s="62">
        <f t="shared" si="30"/>
        <v>0</v>
      </c>
      <c r="M843" s="56"/>
      <c r="N843" s="56"/>
      <c r="O843" s="56"/>
      <c r="P843" s="56"/>
      <c r="Q843" s="56"/>
      <c r="R843" s="56"/>
      <c r="S843" s="56"/>
      <c r="T843" s="56"/>
      <c r="U843" s="84" t="s">
        <v>129</v>
      </c>
      <c r="V843" s="56"/>
      <c r="W843" s="63">
        <v>0</v>
      </c>
      <c r="X843" s="67"/>
      <c r="Y843" s="56"/>
    </row>
    <row r="844" spans="1:25" ht="12" customHeight="1" x14ac:dyDescent="0.3">
      <c r="A844" s="58">
        <v>849</v>
      </c>
      <c r="B844" s="82">
        <v>6159</v>
      </c>
      <c r="C844" s="56" t="s">
        <v>1565</v>
      </c>
      <c r="D844" s="56"/>
      <c r="E844" s="56" t="s">
        <v>1870</v>
      </c>
      <c r="F844" s="56"/>
      <c r="G844" s="56" t="s">
        <v>177</v>
      </c>
      <c r="H844" s="56" t="s">
        <v>1820</v>
      </c>
      <c r="I844" s="56" t="s">
        <v>178</v>
      </c>
      <c r="J844" s="56" t="s">
        <v>179</v>
      </c>
      <c r="K844" s="83">
        <v>20000000</v>
      </c>
      <c r="L844" s="62">
        <f t="shared" si="30"/>
        <v>0</v>
      </c>
      <c r="M844" s="56"/>
      <c r="N844" s="56"/>
      <c r="O844" s="56"/>
      <c r="P844" s="56"/>
      <c r="Q844" s="56"/>
      <c r="R844" s="56"/>
      <c r="S844" s="56"/>
      <c r="T844" s="56"/>
      <c r="U844" s="56" t="s">
        <v>8</v>
      </c>
      <c r="V844" s="56"/>
      <c r="W844" s="63">
        <v>0</v>
      </c>
      <c r="X844" s="67" t="s">
        <v>1906</v>
      </c>
      <c r="Y844" s="56"/>
    </row>
    <row r="845" spans="1:25" ht="12" customHeight="1" x14ac:dyDescent="0.3">
      <c r="A845" s="58">
        <v>850</v>
      </c>
      <c r="B845" s="91">
        <v>6160</v>
      </c>
      <c r="C845" s="92" t="s">
        <v>1565</v>
      </c>
      <c r="D845" s="92"/>
      <c r="E845" s="92" t="s">
        <v>599</v>
      </c>
      <c r="F845" s="92"/>
      <c r="G845" s="92" t="s">
        <v>180</v>
      </c>
      <c r="H845" s="92" t="s">
        <v>1840</v>
      </c>
      <c r="I845" s="92" t="s">
        <v>178</v>
      </c>
      <c r="J845" s="92" t="s">
        <v>179</v>
      </c>
      <c r="K845" s="93">
        <v>70000000</v>
      </c>
      <c r="L845" s="94">
        <f t="shared" si="30"/>
        <v>0</v>
      </c>
      <c r="M845" s="92"/>
      <c r="N845" s="92"/>
      <c r="O845" s="92"/>
      <c r="P845" s="92"/>
      <c r="Q845" s="92"/>
      <c r="R845" s="92"/>
      <c r="S845" s="92"/>
      <c r="T845" s="92"/>
      <c r="U845" s="92" t="s">
        <v>9</v>
      </c>
      <c r="V845" s="92"/>
      <c r="W845" s="95">
        <v>0</v>
      </c>
      <c r="X845" s="96" t="s">
        <v>1906</v>
      </c>
      <c r="Y845" s="56"/>
    </row>
    <row r="846" spans="1:25" ht="12" customHeight="1" x14ac:dyDescent="0.3">
      <c r="A846" s="58">
        <v>851</v>
      </c>
      <c r="B846" s="56">
        <v>9009</v>
      </c>
      <c r="C846" s="56" t="s">
        <v>2213</v>
      </c>
      <c r="D846" s="56" t="s">
        <v>830</v>
      </c>
      <c r="E846" s="56" t="s">
        <v>831</v>
      </c>
      <c r="F846" s="56" t="s">
        <v>832</v>
      </c>
      <c r="G846" s="56" t="s">
        <v>676</v>
      </c>
      <c r="H846" s="56" t="s">
        <v>1840</v>
      </c>
      <c r="I846" s="56" t="s">
        <v>2251</v>
      </c>
      <c r="J846" s="56" t="s">
        <v>625</v>
      </c>
      <c r="K846" s="83">
        <v>2079416.8</v>
      </c>
      <c r="L846" s="62">
        <f t="shared" si="30"/>
        <v>2079416.8</v>
      </c>
      <c r="M846" s="56"/>
      <c r="N846" s="56"/>
      <c r="O846" s="56"/>
      <c r="P846" s="56"/>
      <c r="Q846" s="56"/>
      <c r="R846" s="56"/>
      <c r="S846" s="56"/>
      <c r="T846" s="56"/>
      <c r="U846" s="86"/>
      <c r="V846" s="56"/>
      <c r="W846" s="63">
        <v>1</v>
      </c>
      <c r="X846" s="56"/>
      <c r="Y846" s="56" t="s">
        <v>728</v>
      </c>
    </row>
    <row r="847" spans="1:25" ht="12" customHeight="1" x14ac:dyDescent="0.3">
      <c r="A847" s="58">
        <v>852</v>
      </c>
      <c r="B847" s="56">
        <v>9010</v>
      </c>
      <c r="C847" s="56" t="s">
        <v>1565</v>
      </c>
      <c r="E847" s="56" t="s">
        <v>36</v>
      </c>
      <c r="F847" s="56" t="s">
        <v>2025</v>
      </c>
      <c r="G847" s="56" t="s">
        <v>248</v>
      </c>
      <c r="H847" s="56" t="s">
        <v>36</v>
      </c>
      <c r="I847" s="56" t="s">
        <v>35</v>
      </c>
      <c r="K847" s="62">
        <v>2200000</v>
      </c>
      <c r="L847" s="62">
        <f t="shared" si="30"/>
        <v>2200000</v>
      </c>
      <c r="W847" s="63">
        <v>1</v>
      </c>
      <c r="X847" s="56"/>
      <c r="Y847" s="56" t="s">
        <v>186</v>
      </c>
    </row>
    <row r="848" spans="1:25" ht="12" customHeight="1" x14ac:dyDescent="0.3">
      <c r="A848" s="58">
        <v>853</v>
      </c>
      <c r="B848" s="56">
        <v>9011</v>
      </c>
      <c r="C848" s="56" t="s">
        <v>1515</v>
      </c>
      <c r="D848" s="56" t="s">
        <v>1550</v>
      </c>
      <c r="E848" s="56" t="s">
        <v>2092</v>
      </c>
      <c r="F848" s="56" t="s">
        <v>585</v>
      </c>
      <c r="G848" s="56" t="s">
        <v>592</v>
      </c>
      <c r="H848" s="56" t="s">
        <v>591</v>
      </c>
      <c r="I848" s="56" t="s">
        <v>1062</v>
      </c>
      <c r="J848" s="56"/>
      <c r="K848" s="83">
        <v>2250000</v>
      </c>
      <c r="L848" s="62">
        <f t="shared" si="30"/>
        <v>2250000</v>
      </c>
      <c r="M848" s="56"/>
      <c r="N848" s="56"/>
      <c r="O848" s="56"/>
      <c r="P848" s="56"/>
      <c r="Q848" s="56"/>
      <c r="R848" s="56"/>
      <c r="S848" s="56"/>
      <c r="T848" s="56"/>
      <c r="U848" s="84"/>
      <c r="V848" s="56"/>
      <c r="W848" s="63">
        <v>1</v>
      </c>
      <c r="X848" s="56"/>
      <c r="Y848" s="56" t="s">
        <v>189</v>
      </c>
    </row>
    <row r="849" spans="1:25" ht="12" customHeight="1" x14ac:dyDescent="0.3">
      <c r="A849" s="58">
        <v>854</v>
      </c>
      <c r="B849" s="56">
        <v>9012</v>
      </c>
      <c r="C849" s="58" t="s">
        <v>1816</v>
      </c>
      <c r="D849" s="58" t="s">
        <v>1735</v>
      </c>
      <c r="E849" s="58" t="s">
        <v>1080</v>
      </c>
      <c r="F849" s="58"/>
      <c r="G849" s="121" t="s">
        <v>1081</v>
      </c>
      <c r="H849" s="58" t="s">
        <v>1830</v>
      </c>
      <c r="I849" s="58" t="s">
        <v>1518</v>
      </c>
      <c r="J849" s="58" t="s">
        <v>1082</v>
      </c>
      <c r="K849" s="73">
        <v>2360000</v>
      </c>
      <c r="L849" s="62">
        <f t="shared" si="30"/>
        <v>2360000</v>
      </c>
      <c r="M849" s="58"/>
      <c r="N849" s="58"/>
      <c r="O849" s="58"/>
      <c r="P849" s="58"/>
      <c r="Q849" s="58"/>
      <c r="R849" s="58"/>
      <c r="S849" s="58"/>
      <c r="T849" s="58"/>
      <c r="U849" s="56"/>
      <c r="V849" s="58"/>
      <c r="W849" s="63">
        <v>1</v>
      </c>
      <c r="X849" s="56"/>
      <c r="Y849" s="56" t="s">
        <v>192</v>
      </c>
    </row>
    <row r="850" spans="1:25" ht="12" customHeight="1" x14ac:dyDescent="0.3">
      <c r="A850" s="58">
        <v>855</v>
      </c>
      <c r="B850" s="56">
        <v>9013</v>
      </c>
      <c r="C850" s="56" t="s">
        <v>1565</v>
      </c>
      <c r="D850" s="56"/>
      <c r="E850" s="56" t="s">
        <v>202</v>
      </c>
      <c r="F850" s="56" t="s">
        <v>1282</v>
      </c>
      <c r="G850" s="56" t="s">
        <v>205</v>
      </c>
      <c r="H850" s="56" t="s">
        <v>1835</v>
      </c>
      <c r="I850" s="56" t="s">
        <v>1069</v>
      </c>
      <c r="J850" s="56"/>
      <c r="K850" s="83">
        <f>1.22*1.05*1856615.82</f>
        <v>2378324.8654199997</v>
      </c>
      <c r="L850" s="62">
        <f t="shared" si="30"/>
        <v>2378324.8654199997</v>
      </c>
      <c r="M850" s="56"/>
      <c r="N850" s="56"/>
      <c r="O850" s="56"/>
      <c r="P850" s="56"/>
      <c r="Q850" s="56"/>
      <c r="R850" s="56"/>
      <c r="S850" s="56"/>
      <c r="T850" s="56"/>
      <c r="U850" s="56"/>
      <c r="V850" s="56"/>
      <c r="W850" s="81">
        <v>1</v>
      </c>
      <c r="X850" s="56"/>
      <c r="Y850" s="104" t="s">
        <v>195</v>
      </c>
    </row>
    <row r="851" spans="1:25" ht="12" customHeight="1" x14ac:dyDescent="0.3">
      <c r="A851" s="58">
        <v>856</v>
      </c>
      <c r="B851" s="56">
        <v>9014</v>
      </c>
      <c r="C851" s="56" t="s">
        <v>2213</v>
      </c>
      <c r="D851" s="56" t="s">
        <v>830</v>
      </c>
      <c r="E851" s="56" t="s">
        <v>831</v>
      </c>
      <c r="F851" s="56" t="s">
        <v>832</v>
      </c>
      <c r="G851" s="56" t="s">
        <v>941</v>
      </c>
      <c r="H851" s="56" t="s">
        <v>1820</v>
      </c>
      <c r="I851" s="56" t="s">
        <v>2251</v>
      </c>
      <c r="J851" s="56" t="s">
        <v>625</v>
      </c>
      <c r="K851" s="83">
        <v>2400000</v>
      </c>
      <c r="L851" s="62">
        <f t="shared" si="30"/>
        <v>2400000</v>
      </c>
      <c r="M851" s="56"/>
      <c r="N851" s="56"/>
      <c r="O851" s="56"/>
      <c r="P851" s="56"/>
      <c r="Q851" s="56"/>
      <c r="R851" s="56"/>
      <c r="S851" s="56"/>
      <c r="T851" s="56"/>
      <c r="U851" s="86" t="s">
        <v>834</v>
      </c>
      <c r="V851" s="56"/>
      <c r="W851" s="81">
        <v>1</v>
      </c>
      <c r="X851" s="56"/>
      <c r="Y851" s="104" t="s">
        <v>199</v>
      </c>
    </row>
    <row r="852" spans="1:25" ht="15.75" customHeight="1" x14ac:dyDescent="0.3">
      <c r="A852" s="58">
        <v>857</v>
      </c>
    </row>
    <row r="853" spans="1:25" ht="12" customHeight="1" x14ac:dyDescent="0.3">
      <c r="A853" s="58">
        <v>858</v>
      </c>
      <c r="B853" s="56">
        <v>9015</v>
      </c>
      <c r="C853" s="56" t="s">
        <v>1565</v>
      </c>
      <c r="D853" s="56"/>
      <c r="E853" s="56" t="s">
        <v>202</v>
      </c>
      <c r="F853" s="56" t="s">
        <v>1282</v>
      </c>
      <c r="G853" s="56" t="s">
        <v>205</v>
      </c>
      <c r="H853" s="56" t="s">
        <v>1835</v>
      </c>
      <c r="I853" s="56" t="s">
        <v>1449</v>
      </c>
      <c r="J853" s="56"/>
      <c r="K853" s="83">
        <f>1.22*1.05*1880808.18</f>
        <v>2409315.2785799997</v>
      </c>
      <c r="L853" s="62">
        <f>K853*W853</f>
        <v>2409315.2785799997</v>
      </c>
      <c r="M853" s="56"/>
      <c r="N853" s="56"/>
      <c r="O853" s="56"/>
      <c r="P853" s="56"/>
      <c r="Q853" s="56"/>
      <c r="R853" s="56"/>
      <c r="S853" s="56"/>
      <c r="T853" s="56"/>
      <c r="U853" s="56"/>
      <c r="V853" s="56"/>
      <c r="W853" s="81">
        <v>1</v>
      </c>
      <c r="X853" s="56"/>
      <c r="Y853" s="56" t="s">
        <v>1748</v>
      </c>
    </row>
    <row r="854" spans="1:25" ht="39.75" customHeight="1" x14ac:dyDescent="0.3">
      <c r="A854" s="58">
        <v>859</v>
      </c>
      <c r="B854" s="56">
        <v>9001</v>
      </c>
      <c r="C854" s="56" t="s">
        <v>1565</v>
      </c>
      <c r="D854" s="56"/>
      <c r="E854" s="56" t="s">
        <v>202</v>
      </c>
      <c r="F854" s="56" t="s">
        <v>1282</v>
      </c>
      <c r="G854" s="56" t="s">
        <v>348</v>
      </c>
      <c r="H854" s="56" t="s">
        <v>1835</v>
      </c>
      <c r="I854" s="56" t="s">
        <v>899</v>
      </c>
      <c r="J854" s="56"/>
      <c r="K854" s="83">
        <f>1.22*300000</f>
        <v>366000</v>
      </c>
      <c r="L854" s="62">
        <v>0</v>
      </c>
      <c r="M854" s="56"/>
      <c r="N854" s="56"/>
      <c r="O854" s="56"/>
      <c r="P854" s="56"/>
      <c r="Q854" s="56"/>
      <c r="R854" s="56"/>
      <c r="S854" s="56"/>
      <c r="T854" s="56"/>
      <c r="U854" s="56" t="s">
        <v>203</v>
      </c>
      <c r="V854" s="56"/>
      <c r="W854" s="81">
        <v>0</v>
      </c>
      <c r="X854" s="56"/>
      <c r="Y854" s="56"/>
    </row>
    <row r="855" spans="1:25" ht="39.75" customHeight="1" x14ac:dyDescent="0.3">
      <c r="A855" s="58">
        <v>860</v>
      </c>
      <c r="B855" s="56">
        <v>9002</v>
      </c>
      <c r="C855" s="56" t="s">
        <v>1565</v>
      </c>
      <c r="D855" s="56"/>
      <c r="E855" s="56" t="s">
        <v>202</v>
      </c>
      <c r="F855" s="56" t="s">
        <v>1282</v>
      </c>
      <c r="G855" s="56" t="s">
        <v>549</v>
      </c>
      <c r="H855" s="56" t="s">
        <v>1835</v>
      </c>
      <c r="I855" s="56" t="s">
        <v>899</v>
      </c>
      <c r="J855" s="56"/>
      <c r="K855" s="83">
        <f>1.22*350000</f>
        <v>427000</v>
      </c>
      <c r="L855" s="62">
        <v>0</v>
      </c>
      <c r="M855" s="56"/>
      <c r="N855" s="56"/>
      <c r="O855" s="56"/>
      <c r="P855" s="56"/>
      <c r="Q855" s="56"/>
      <c r="R855" s="56"/>
      <c r="S855" s="56"/>
      <c r="T855" s="56"/>
      <c r="U855" s="56" t="s">
        <v>203</v>
      </c>
      <c r="V855" s="56"/>
      <c r="W855" s="81">
        <v>0</v>
      </c>
      <c r="X855" s="56"/>
      <c r="Y855" s="56"/>
    </row>
    <row r="856" spans="1:25" ht="39.75" customHeight="1" x14ac:dyDescent="0.3">
      <c r="A856" s="58">
        <v>861</v>
      </c>
      <c r="B856" s="56">
        <v>9003</v>
      </c>
      <c r="C856" s="56" t="s">
        <v>1565</v>
      </c>
      <c r="D856" s="56"/>
      <c r="E856" s="56" t="s">
        <v>202</v>
      </c>
      <c r="F856" s="56" t="s">
        <v>1282</v>
      </c>
      <c r="G856" s="56" t="s">
        <v>204</v>
      </c>
      <c r="H856" s="56" t="s">
        <v>1835</v>
      </c>
      <c r="I856" s="56" t="s">
        <v>1751</v>
      </c>
      <c r="J856" s="56"/>
      <c r="K856" s="83">
        <f>1.22*345000</f>
        <v>420900</v>
      </c>
      <c r="L856" s="62">
        <v>0</v>
      </c>
      <c r="M856" s="56"/>
      <c r="N856" s="56"/>
      <c r="O856" s="56"/>
      <c r="P856" s="56"/>
      <c r="Q856" s="56"/>
      <c r="R856" s="56"/>
      <c r="S856" s="56"/>
      <c r="T856" s="56"/>
      <c r="U856" s="56" t="s">
        <v>203</v>
      </c>
      <c r="V856" s="56"/>
      <c r="W856" s="81">
        <v>0</v>
      </c>
      <c r="X856" s="56"/>
      <c r="Y856" s="56"/>
    </row>
    <row r="857" spans="1:25" ht="12" customHeight="1" x14ac:dyDescent="0.3">
      <c r="A857" s="58">
        <v>862</v>
      </c>
      <c r="B857" s="56">
        <v>9016</v>
      </c>
      <c r="C857" s="56" t="s">
        <v>1582</v>
      </c>
      <c r="D857" s="56" t="s">
        <v>638</v>
      </c>
      <c r="E857" s="56" t="s">
        <v>1479</v>
      </c>
      <c r="F857" s="56" t="s">
        <v>652</v>
      </c>
      <c r="G857" s="56" t="s">
        <v>652</v>
      </c>
      <c r="H857" s="56" t="s">
        <v>641</v>
      </c>
      <c r="I857" s="56" t="s">
        <v>2218</v>
      </c>
      <c r="J857" s="56" t="s">
        <v>642</v>
      </c>
      <c r="K857" s="83">
        <f>1.22*2045161.36</f>
        <v>2495096.8592000003</v>
      </c>
      <c r="L857" s="62">
        <f t="shared" ref="L857:L862" si="31">K857*W857</f>
        <v>2495096.8592000003</v>
      </c>
      <c r="M857" s="56"/>
      <c r="N857" s="56"/>
      <c r="O857" s="56"/>
      <c r="P857" s="56"/>
      <c r="Q857" s="56"/>
      <c r="R857" s="56"/>
      <c r="S857" s="56"/>
      <c r="T857" s="56"/>
      <c r="U857" s="86" t="s">
        <v>643</v>
      </c>
      <c r="V857" s="56"/>
      <c r="W857" s="81">
        <v>1</v>
      </c>
      <c r="X857" s="56"/>
      <c r="Y857" s="56"/>
    </row>
    <row r="858" spans="1:25" ht="12" customHeight="1" x14ac:dyDescent="0.3">
      <c r="A858" s="58">
        <v>863</v>
      </c>
      <c r="B858" s="56">
        <v>9017</v>
      </c>
      <c r="C858" s="56" t="s">
        <v>1565</v>
      </c>
      <c r="D858" s="56"/>
      <c r="E858" s="56" t="s">
        <v>202</v>
      </c>
      <c r="F858" s="56" t="s">
        <v>1282</v>
      </c>
      <c r="G858" s="56" t="s">
        <v>205</v>
      </c>
      <c r="H858" s="56" t="s">
        <v>1835</v>
      </c>
      <c r="I858" s="56" t="s">
        <v>1567</v>
      </c>
      <c r="J858" s="56"/>
      <c r="K858" s="83">
        <f>1.22*1.05*2051410.68</f>
        <v>2627857.0810799999</v>
      </c>
      <c r="L858" s="62">
        <f t="shared" si="31"/>
        <v>2627857.0810799999</v>
      </c>
      <c r="M858" s="56"/>
      <c r="N858" s="56"/>
      <c r="O858" s="56"/>
      <c r="P858" s="56"/>
      <c r="Q858" s="56"/>
      <c r="R858" s="56"/>
      <c r="S858" s="56"/>
      <c r="T858" s="56"/>
      <c r="U858" s="56"/>
      <c r="V858" s="56"/>
      <c r="W858" s="81">
        <v>1</v>
      </c>
      <c r="X858" s="56"/>
      <c r="Y858" s="56"/>
    </row>
    <row r="859" spans="1:25" ht="12" customHeight="1" x14ac:dyDescent="0.3">
      <c r="A859" s="58">
        <v>864</v>
      </c>
      <c r="B859" s="56">
        <v>9018</v>
      </c>
      <c r="C859" s="56" t="s">
        <v>1582</v>
      </c>
      <c r="D859" s="56" t="s">
        <v>653</v>
      </c>
      <c r="E859" s="56" t="s">
        <v>654</v>
      </c>
      <c r="F859" s="56" t="s">
        <v>661</v>
      </c>
      <c r="G859" s="56" t="s">
        <v>662</v>
      </c>
      <c r="H859" s="56" t="s">
        <v>657</v>
      </c>
      <c r="I859" s="56" t="s">
        <v>2218</v>
      </c>
      <c r="J859" s="56" t="s">
        <v>658</v>
      </c>
      <c r="K859" s="83">
        <f>1.22*2160000</f>
        <v>2635200</v>
      </c>
      <c r="L859" s="62">
        <f t="shared" si="31"/>
        <v>2635200</v>
      </c>
      <c r="M859" s="56"/>
      <c r="N859" s="56"/>
      <c r="O859" s="56"/>
      <c r="P859" s="56"/>
      <c r="Q859" s="56"/>
      <c r="R859" s="56"/>
      <c r="S859" s="56"/>
      <c r="T859" s="56"/>
      <c r="U859" s="86"/>
      <c r="V859" s="56"/>
      <c r="W859" s="81">
        <v>1</v>
      </c>
      <c r="X859" s="56"/>
      <c r="Y859" s="56"/>
    </row>
    <row r="860" spans="1:25" ht="12" customHeight="1" x14ac:dyDescent="0.3">
      <c r="A860" s="58">
        <v>865</v>
      </c>
      <c r="B860" s="56">
        <v>9019</v>
      </c>
      <c r="C860" s="56" t="s">
        <v>1565</v>
      </c>
      <c r="D860" s="56"/>
      <c r="E860" s="56" t="s">
        <v>202</v>
      </c>
      <c r="F860" s="56" t="s">
        <v>1282</v>
      </c>
      <c r="G860" s="56" t="s">
        <v>205</v>
      </c>
      <c r="H860" s="56" t="s">
        <v>1835</v>
      </c>
      <c r="I860" s="56" t="s">
        <v>1407</v>
      </c>
      <c r="J860" s="56"/>
      <c r="K860" s="83">
        <f>1.22*1.05*2102374.89</f>
        <v>2693142.2340899999</v>
      </c>
      <c r="L860" s="62">
        <f t="shared" si="31"/>
        <v>2693142.2340899999</v>
      </c>
      <c r="M860" s="56"/>
      <c r="N860" s="56"/>
      <c r="O860" s="56"/>
      <c r="P860" s="56"/>
      <c r="Q860" s="56"/>
      <c r="R860" s="56"/>
      <c r="S860" s="56"/>
      <c r="T860" s="56"/>
      <c r="U860" s="56"/>
      <c r="V860" s="56"/>
      <c r="W860" s="81">
        <v>1</v>
      </c>
      <c r="X860" s="56"/>
      <c r="Y860" s="56"/>
    </row>
    <row r="861" spans="1:25" ht="12" customHeight="1" x14ac:dyDescent="0.3">
      <c r="A861" s="58">
        <v>866</v>
      </c>
      <c r="B861" s="56">
        <v>9020</v>
      </c>
      <c r="C861" s="56" t="s">
        <v>1582</v>
      </c>
      <c r="D861" s="56" t="s">
        <v>653</v>
      </c>
      <c r="E861" s="56" t="s">
        <v>654</v>
      </c>
      <c r="F861" s="56" t="s">
        <v>659</v>
      </c>
      <c r="G861" s="56" t="s">
        <v>660</v>
      </c>
      <c r="H861" s="56" t="s">
        <v>657</v>
      </c>
      <c r="I861" s="56" t="s">
        <v>2218</v>
      </c>
      <c r="J861" s="56" t="s">
        <v>658</v>
      </c>
      <c r="K861" s="83">
        <f>2326000*1.22</f>
        <v>2837720</v>
      </c>
      <c r="L861" s="62">
        <f t="shared" si="31"/>
        <v>2837720</v>
      </c>
      <c r="M861" s="56"/>
      <c r="N861" s="56"/>
      <c r="O861" s="56"/>
      <c r="P861" s="56"/>
      <c r="Q861" s="56"/>
      <c r="R861" s="56"/>
      <c r="S861" s="56"/>
      <c r="T861" s="56"/>
      <c r="U861" s="86" t="s">
        <v>643</v>
      </c>
      <c r="V861" s="56"/>
      <c r="W861" s="81">
        <v>1</v>
      </c>
      <c r="X861" s="56"/>
      <c r="Y861" s="56"/>
    </row>
    <row r="862" spans="1:25" ht="12" customHeight="1" x14ac:dyDescent="0.3">
      <c r="A862" s="58">
        <v>867</v>
      </c>
      <c r="B862" s="56">
        <v>9021</v>
      </c>
      <c r="C862" s="56" t="s">
        <v>2213</v>
      </c>
      <c r="D862" s="56" t="s">
        <v>830</v>
      </c>
      <c r="E862" s="56" t="s">
        <v>831</v>
      </c>
      <c r="F862" s="56" t="s">
        <v>832</v>
      </c>
      <c r="G862" s="56" t="s">
        <v>833</v>
      </c>
      <c r="H862" s="56" t="s">
        <v>1820</v>
      </c>
      <c r="I862" s="56" t="s">
        <v>2251</v>
      </c>
      <c r="J862" s="56" t="s">
        <v>625</v>
      </c>
      <c r="K862" s="83">
        <v>3000000</v>
      </c>
      <c r="L862" s="62">
        <f t="shared" si="31"/>
        <v>3000000</v>
      </c>
      <c r="M862" s="56"/>
      <c r="N862" s="56"/>
      <c r="O862" s="56"/>
      <c r="P862" s="56"/>
      <c r="Q862" s="56"/>
      <c r="R862" s="56"/>
      <c r="S862" s="56"/>
      <c r="T862" s="56"/>
      <c r="U862" s="86" t="s">
        <v>834</v>
      </c>
      <c r="V862" s="56"/>
      <c r="W862" s="81">
        <v>1</v>
      </c>
      <c r="X862" s="56"/>
      <c r="Y862" s="56"/>
    </row>
    <row r="863" spans="1:25" ht="12" customHeight="1" x14ac:dyDescent="0.3">
      <c r="A863" s="58">
        <v>868</v>
      </c>
      <c r="B863" s="56">
        <v>9022</v>
      </c>
      <c r="C863" s="56" t="s">
        <v>228</v>
      </c>
      <c r="D863" s="56"/>
      <c r="E863" s="56" t="s">
        <v>231</v>
      </c>
      <c r="F863" s="56" t="s">
        <v>210</v>
      </c>
      <c r="G863" s="56" t="s">
        <v>232</v>
      </c>
      <c r="H863" s="56" t="s">
        <v>201</v>
      </c>
      <c r="I863" s="56" t="s">
        <v>1518</v>
      </c>
      <c r="J863" s="56"/>
      <c r="K863" s="62">
        <v>3000000</v>
      </c>
      <c r="L863" s="62">
        <v>3000000</v>
      </c>
      <c r="M863" s="56"/>
      <c r="N863" s="56"/>
      <c r="O863" s="56"/>
      <c r="P863" s="56"/>
      <c r="Q863" s="56"/>
      <c r="R863" s="56"/>
      <c r="S863" s="56"/>
      <c r="T863" s="56"/>
      <c r="U863" s="56" t="s">
        <v>233</v>
      </c>
      <c r="V863" s="56"/>
      <c r="W863" s="81">
        <v>1</v>
      </c>
      <c r="X863" s="56"/>
      <c r="Y863" s="56"/>
    </row>
    <row r="864" spans="1:25" ht="12" customHeight="1" x14ac:dyDescent="0.3">
      <c r="A864" s="58">
        <v>869</v>
      </c>
      <c r="B864" s="56">
        <v>9023</v>
      </c>
      <c r="C864" s="56" t="s">
        <v>1582</v>
      </c>
      <c r="D864" s="56" t="s">
        <v>638</v>
      </c>
      <c r="E864" s="56" t="s">
        <v>1479</v>
      </c>
      <c r="F864" s="56" t="s">
        <v>648</v>
      </c>
      <c r="G864" s="56" t="s">
        <v>648</v>
      </c>
      <c r="H864" s="56" t="s">
        <v>641</v>
      </c>
      <c r="I864" s="56" t="s">
        <v>2218</v>
      </c>
      <c r="J864" s="56" t="s">
        <v>642</v>
      </c>
      <c r="K864" s="83">
        <f>1.22*2593824.62</f>
        <v>3164466.0364000001</v>
      </c>
      <c r="L864" s="62">
        <f>K864*W864</f>
        <v>3164466.0364000001</v>
      </c>
      <c r="M864" s="56"/>
      <c r="N864" s="56"/>
      <c r="O864" s="56"/>
      <c r="P864" s="56"/>
      <c r="Q864" s="56"/>
      <c r="R864" s="56"/>
      <c r="S864" s="56"/>
      <c r="T864" s="56"/>
      <c r="U864" s="86" t="s">
        <v>643</v>
      </c>
      <c r="V864" s="56"/>
      <c r="W864" s="81">
        <v>1</v>
      </c>
      <c r="X864" s="56"/>
      <c r="Y864" s="56"/>
    </row>
    <row r="865" spans="1:25" ht="12" customHeight="1" x14ac:dyDescent="0.3">
      <c r="A865" s="58">
        <v>870</v>
      </c>
      <c r="B865" s="56">
        <v>9024</v>
      </c>
      <c r="C865" s="56" t="s">
        <v>1565</v>
      </c>
      <c r="D865" s="56"/>
      <c r="E865" s="56" t="s">
        <v>202</v>
      </c>
      <c r="F865" s="56" t="s">
        <v>1282</v>
      </c>
      <c r="G865" s="56" t="s">
        <v>205</v>
      </c>
      <c r="H865" s="56" t="s">
        <v>1835</v>
      </c>
      <c r="I865" s="56" t="s">
        <v>854</v>
      </c>
      <c r="J865" s="56"/>
      <c r="K865" s="83">
        <f>1.22*1.05*2475781.34</f>
        <v>3171475.8965399996</v>
      </c>
      <c r="L865" s="62">
        <f>K865*W865</f>
        <v>3171475.8965399996</v>
      </c>
      <c r="M865" s="56"/>
      <c r="N865" s="56"/>
      <c r="O865" s="56"/>
      <c r="P865" s="56"/>
      <c r="Q865" s="56"/>
      <c r="R865" s="56"/>
      <c r="S865" s="56"/>
      <c r="T865" s="56"/>
      <c r="U865" s="56"/>
      <c r="V865" s="56"/>
      <c r="W865" s="81">
        <v>1</v>
      </c>
      <c r="X865" s="56"/>
      <c r="Y865" s="56"/>
    </row>
    <row r="866" spans="1:25" ht="12" customHeight="1" x14ac:dyDescent="0.3">
      <c r="A866" s="58">
        <v>871</v>
      </c>
      <c r="B866" s="56">
        <v>9025</v>
      </c>
      <c r="C866" s="56" t="s">
        <v>1565</v>
      </c>
      <c r="D866" s="56"/>
      <c r="E866" s="56" t="s">
        <v>202</v>
      </c>
      <c r="F866" s="56" t="s">
        <v>1282</v>
      </c>
      <c r="G866" s="56" t="s">
        <v>205</v>
      </c>
      <c r="H866" s="56" t="s">
        <v>1835</v>
      </c>
      <c r="I866" s="56" t="s">
        <v>207</v>
      </c>
      <c r="J866" s="56"/>
      <c r="K866" s="83">
        <f>1.22*1.05*2517926.56</f>
        <v>3225463.9233599999</v>
      </c>
      <c r="L866" s="62">
        <f>K866*W866</f>
        <v>3225463.9233599999</v>
      </c>
      <c r="M866" s="56"/>
      <c r="N866" s="56"/>
      <c r="O866" s="56"/>
      <c r="P866" s="56"/>
      <c r="Q866" s="56"/>
      <c r="R866" s="56"/>
      <c r="S866" s="56"/>
      <c r="T866" s="56"/>
      <c r="U866" s="56"/>
      <c r="V866" s="56"/>
      <c r="W866" s="81">
        <v>1</v>
      </c>
      <c r="X866" s="56"/>
      <c r="Y866" s="56"/>
    </row>
    <row r="867" spans="1:25" ht="12" customHeight="1" x14ac:dyDescent="0.3">
      <c r="A867" s="58">
        <v>872</v>
      </c>
      <c r="B867" s="56">
        <v>9026</v>
      </c>
      <c r="C867" s="56" t="s">
        <v>1816</v>
      </c>
      <c r="D867" s="56" t="s">
        <v>2118</v>
      </c>
      <c r="E867" s="56" t="s">
        <v>1827</v>
      </c>
      <c r="F867" s="56" t="s">
        <v>1867</v>
      </c>
      <c r="G867" s="56" t="s">
        <v>1868</v>
      </c>
      <c r="H867" s="56" t="s">
        <v>1830</v>
      </c>
      <c r="I867" s="56" t="s">
        <v>1518</v>
      </c>
      <c r="J867" s="56" t="s">
        <v>1841</v>
      </c>
      <c r="K867" s="66">
        <v>3500000</v>
      </c>
      <c r="L867" s="62">
        <f>K867*W867</f>
        <v>3500000</v>
      </c>
      <c r="M867" s="58"/>
      <c r="N867" s="58"/>
      <c r="O867" s="58"/>
      <c r="P867" s="58"/>
      <c r="Q867" s="58"/>
      <c r="R867" s="58"/>
      <c r="S867" s="58"/>
      <c r="T867" s="58"/>
      <c r="U867" s="56"/>
      <c r="V867" s="58"/>
      <c r="W867" s="81">
        <v>1</v>
      </c>
      <c r="X867" s="56"/>
      <c r="Y867" s="56"/>
    </row>
    <row r="868" spans="1:25" ht="12" customHeight="1" x14ac:dyDescent="0.3">
      <c r="A868" s="58">
        <v>873</v>
      </c>
      <c r="B868" s="56">
        <v>9027</v>
      </c>
      <c r="C868" s="56" t="s">
        <v>1565</v>
      </c>
      <c r="D868" s="56"/>
      <c r="E868" s="56" t="s">
        <v>202</v>
      </c>
      <c r="F868" s="56" t="s">
        <v>1282</v>
      </c>
      <c r="G868" s="56" t="s">
        <v>205</v>
      </c>
      <c r="H868" s="56" t="s">
        <v>1835</v>
      </c>
      <c r="I868" s="56" t="s">
        <v>2177</v>
      </c>
      <c r="J868" s="56"/>
      <c r="K868" s="83">
        <f>1.22*1.05*2873978.5</f>
        <v>3681566.4584999997</v>
      </c>
      <c r="L868" s="62">
        <f>K868*W868</f>
        <v>3681566.4584999997</v>
      </c>
      <c r="M868" s="56"/>
      <c r="N868" s="56"/>
      <c r="O868" s="56"/>
      <c r="P868" s="56"/>
      <c r="Q868" s="56"/>
      <c r="R868" s="56"/>
      <c r="S868" s="56"/>
      <c r="T868" s="56"/>
      <c r="U868" s="56"/>
      <c r="V868" s="56"/>
      <c r="W868" s="81">
        <v>1</v>
      </c>
      <c r="X868" s="56"/>
      <c r="Y868" s="56"/>
    </row>
    <row r="869" spans="1:25" ht="12" customHeight="1" x14ac:dyDescent="0.3">
      <c r="A869" s="58">
        <v>874</v>
      </c>
      <c r="B869" s="56">
        <v>9028</v>
      </c>
      <c r="C869" s="56" t="s">
        <v>228</v>
      </c>
      <c r="D869" s="56"/>
      <c r="E869" s="56"/>
      <c r="F869" s="56"/>
      <c r="G869" s="56" t="s">
        <v>19</v>
      </c>
      <c r="H869" s="56"/>
      <c r="I869" s="56" t="s">
        <v>2218</v>
      </c>
      <c r="J869" s="56"/>
      <c r="K869" s="62">
        <v>3800000</v>
      </c>
      <c r="L869" s="62">
        <v>3800000</v>
      </c>
      <c r="M869" s="56"/>
      <c r="N869" s="56"/>
      <c r="O869" s="56"/>
      <c r="P869" s="56"/>
      <c r="Q869" s="56"/>
      <c r="R869" s="56"/>
      <c r="S869" s="56"/>
      <c r="T869" s="56"/>
      <c r="U869" s="56" t="s">
        <v>20</v>
      </c>
      <c r="V869" s="56"/>
      <c r="W869" s="81">
        <v>1</v>
      </c>
      <c r="X869" s="56"/>
      <c r="Y869" s="56"/>
    </row>
    <row r="870" spans="1:25" ht="12" customHeight="1" x14ac:dyDescent="0.3">
      <c r="A870" s="58">
        <v>875</v>
      </c>
      <c r="B870" s="56">
        <v>9029</v>
      </c>
      <c r="C870" s="58" t="s">
        <v>1816</v>
      </c>
      <c r="D870" s="76" t="s">
        <v>962</v>
      </c>
      <c r="E870" s="58" t="s">
        <v>963</v>
      </c>
      <c r="F870" s="58" t="s">
        <v>964</v>
      </c>
      <c r="G870" s="76" t="s">
        <v>1351</v>
      </c>
      <c r="H870" s="58" t="s">
        <v>1890</v>
      </c>
      <c r="I870" s="58" t="s">
        <v>930</v>
      </c>
      <c r="J870" s="56" t="s">
        <v>931</v>
      </c>
      <c r="K870" s="73">
        <v>3846154</v>
      </c>
      <c r="L870" s="73">
        <v>3846154</v>
      </c>
      <c r="M870" s="58"/>
      <c r="N870" s="58"/>
      <c r="O870" s="58"/>
      <c r="P870" s="58"/>
      <c r="Q870" s="58"/>
      <c r="R870" s="58"/>
      <c r="S870" s="58"/>
      <c r="T870" s="58"/>
      <c r="U870" s="76" t="s">
        <v>1352</v>
      </c>
      <c r="V870" s="56"/>
      <c r="W870" s="81">
        <v>1</v>
      </c>
      <c r="X870" s="56"/>
      <c r="Y870" s="56"/>
    </row>
    <row r="871" spans="1:25" ht="12" customHeight="1" x14ac:dyDescent="0.3">
      <c r="A871" s="58">
        <v>876</v>
      </c>
      <c r="B871" s="56">
        <v>9030</v>
      </c>
      <c r="C871" s="56" t="s">
        <v>2063</v>
      </c>
      <c r="D871" s="56" t="s">
        <v>2144</v>
      </c>
      <c r="E871" s="56" t="s">
        <v>2092</v>
      </c>
      <c r="F871" s="56"/>
      <c r="G871" s="56" t="s">
        <v>1377</v>
      </c>
      <c r="H871" s="56" t="s">
        <v>1840</v>
      </c>
      <c r="I871" s="56" t="s">
        <v>1062</v>
      </c>
      <c r="J871" s="56" t="s">
        <v>1063</v>
      </c>
      <c r="K871" s="83">
        <v>4000000</v>
      </c>
      <c r="L871" s="62">
        <f>K871*W871</f>
        <v>4000000</v>
      </c>
      <c r="M871" s="56"/>
      <c r="N871" s="56"/>
      <c r="O871" s="56"/>
      <c r="P871" s="56"/>
      <c r="Q871" s="56"/>
      <c r="R871" s="56"/>
      <c r="S871" s="56"/>
      <c r="T871" s="56"/>
      <c r="U871" s="56"/>
      <c r="V871" s="56"/>
      <c r="W871" s="81">
        <v>1</v>
      </c>
      <c r="X871" s="56"/>
      <c r="Y871" s="56"/>
    </row>
    <row r="872" spans="1:25" ht="12" customHeight="1" x14ac:dyDescent="0.3">
      <c r="A872" s="58">
        <v>877</v>
      </c>
      <c r="B872" s="56">
        <v>9031</v>
      </c>
      <c r="C872" s="56" t="s">
        <v>1565</v>
      </c>
      <c r="E872" s="56" t="s">
        <v>36</v>
      </c>
      <c r="F872" s="56" t="s">
        <v>37</v>
      </c>
      <c r="G872" s="56" t="s">
        <v>39</v>
      </c>
      <c r="H872" s="56" t="s">
        <v>36</v>
      </c>
      <c r="I872" s="56" t="s">
        <v>35</v>
      </c>
      <c r="K872" s="62">
        <v>4000000</v>
      </c>
      <c r="L872" s="62">
        <f>K872*W872</f>
        <v>4000000</v>
      </c>
      <c r="W872" s="81">
        <v>1</v>
      </c>
      <c r="X872" s="56"/>
      <c r="Y872" s="56"/>
    </row>
    <row r="873" spans="1:25" ht="12" customHeight="1" x14ac:dyDescent="0.3">
      <c r="A873" s="58">
        <v>878</v>
      </c>
      <c r="B873" s="56">
        <v>9032</v>
      </c>
      <c r="C873" s="58" t="s">
        <v>1816</v>
      </c>
      <c r="D873" s="56" t="s">
        <v>1735</v>
      </c>
      <c r="E873" s="58" t="s">
        <v>956</v>
      </c>
      <c r="F873" s="58" t="s">
        <v>957</v>
      </c>
      <c r="G873" s="76" t="s">
        <v>958</v>
      </c>
      <c r="H873" s="58" t="s">
        <v>2144</v>
      </c>
      <c r="I873" s="58" t="s">
        <v>930</v>
      </c>
      <c r="J873" s="56" t="s">
        <v>931</v>
      </c>
      <c r="K873" s="73">
        <v>4230769</v>
      </c>
      <c r="L873" s="73">
        <v>4230769</v>
      </c>
      <c r="M873" s="58"/>
      <c r="N873" s="58"/>
      <c r="O873" s="58"/>
      <c r="P873" s="58"/>
      <c r="Q873" s="58"/>
      <c r="R873" s="58"/>
      <c r="S873" s="58"/>
      <c r="T873" s="58"/>
      <c r="U873" s="56"/>
      <c r="V873" s="56"/>
      <c r="W873" s="81">
        <v>1</v>
      </c>
      <c r="X873" s="56"/>
      <c r="Y873" s="56"/>
    </row>
    <row r="874" spans="1:25" ht="12" customHeight="1" x14ac:dyDescent="0.3">
      <c r="A874" s="58">
        <v>879</v>
      </c>
      <c r="B874" s="56">
        <v>9033</v>
      </c>
      <c r="C874" s="56" t="s">
        <v>1565</v>
      </c>
      <c r="D874" s="56"/>
      <c r="E874" s="56" t="s">
        <v>202</v>
      </c>
      <c r="F874" s="56" t="s">
        <v>1282</v>
      </c>
      <c r="G874" s="56" t="s">
        <v>205</v>
      </c>
      <c r="H874" s="56" t="s">
        <v>1835</v>
      </c>
      <c r="I874" s="56" t="s">
        <v>1336</v>
      </c>
      <c r="J874" s="56"/>
      <c r="K874" s="83">
        <f>1.22*1.05*3417152.43</f>
        <v>4377372.2628300004</v>
      </c>
      <c r="L874" s="62">
        <f>K874*W874</f>
        <v>4377372.2628300004</v>
      </c>
      <c r="M874" s="56"/>
      <c r="N874" s="56"/>
      <c r="O874" s="56"/>
      <c r="P874" s="56"/>
      <c r="Q874" s="56"/>
      <c r="R874" s="56"/>
      <c r="S874" s="56"/>
      <c r="T874" s="56"/>
      <c r="U874" s="56"/>
      <c r="V874" s="56"/>
      <c r="W874" s="81">
        <v>1</v>
      </c>
      <c r="X874" s="56"/>
      <c r="Y874" s="56"/>
    </row>
    <row r="875" spans="1:25" ht="12" customHeight="1" x14ac:dyDescent="0.3">
      <c r="A875" s="58">
        <v>880</v>
      </c>
      <c r="B875" s="56">
        <v>9034</v>
      </c>
      <c r="C875" s="56" t="s">
        <v>1565</v>
      </c>
      <c r="D875" s="56"/>
      <c r="E875" s="56" t="s">
        <v>202</v>
      </c>
      <c r="F875" s="56" t="s">
        <v>1282</v>
      </c>
      <c r="G875" s="56" t="s">
        <v>205</v>
      </c>
      <c r="H875" s="56" t="s">
        <v>1835</v>
      </c>
      <c r="I875" s="56" t="s">
        <v>1652</v>
      </c>
      <c r="J875" s="56"/>
      <c r="K875" s="83">
        <f>1.22*1.05*3426811.16</f>
        <v>4389745.0959599996</v>
      </c>
      <c r="L875" s="62">
        <f>K875*W875</f>
        <v>4389745.0959599996</v>
      </c>
      <c r="M875" s="56"/>
      <c r="N875" s="56"/>
      <c r="O875" s="56"/>
      <c r="P875" s="56"/>
      <c r="Q875" s="56"/>
      <c r="R875" s="56"/>
      <c r="S875" s="56"/>
      <c r="T875" s="56"/>
      <c r="U875" s="56"/>
      <c r="V875" s="56"/>
      <c r="W875" s="81">
        <v>1</v>
      </c>
      <c r="X875" s="56"/>
      <c r="Y875" s="56"/>
    </row>
    <row r="876" spans="1:25" ht="12" customHeight="1" x14ac:dyDescent="0.3">
      <c r="A876" s="58">
        <v>881</v>
      </c>
      <c r="B876" s="56">
        <v>9035</v>
      </c>
      <c r="C876" s="56" t="s">
        <v>228</v>
      </c>
      <c r="D876" s="56"/>
      <c r="E876" s="56" t="s">
        <v>237</v>
      </c>
      <c r="F876" s="56" t="s">
        <v>13</v>
      </c>
      <c r="G876" s="56" t="s">
        <v>14</v>
      </c>
      <c r="H876" s="56" t="s">
        <v>1835</v>
      </c>
      <c r="I876" s="56"/>
      <c r="J876" s="56"/>
      <c r="K876" s="62">
        <v>5000000</v>
      </c>
      <c r="L876" s="62">
        <v>5000000</v>
      </c>
      <c r="M876" s="56"/>
      <c r="N876" s="56"/>
      <c r="O876" s="56"/>
      <c r="P876" s="56"/>
      <c r="Q876" s="56"/>
      <c r="R876" s="56"/>
      <c r="S876" s="56"/>
      <c r="T876" s="56"/>
      <c r="U876" s="56" t="s">
        <v>15</v>
      </c>
      <c r="V876" s="56"/>
      <c r="W876" s="81">
        <v>1</v>
      </c>
      <c r="X876" s="56"/>
      <c r="Y876" s="56"/>
    </row>
    <row r="877" spans="1:25" ht="12" customHeight="1" x14ac:dyDescent="0.3">
      <c r="A877" s="58">
        <v>882</v>
      </c>
      <c r="B877" s="56">
        <v>9036</v>
      </c>
      <c r="C877" s="56" t="s">
        <v>2213</v>
      </c>
      <c r="D877" s="56" t="s">
        <v>2249</v>
      </c>
      <c r="E877" s="56" t="s">
        <v>2092</v>
      </c>
      <c r="F877" s="56" t="s">
        <v>824</v>
      </c>
      <c r="G877" s="97" t="s">
        <v>2168</v>
      </c>
      <c r="H877" s="56" t="s">
        <v>1840</v>
      </c>
      <c r="I877" s="56" t="s">
        <v>2251</v>
      </c>
      <c r="J877" s="56" t="s">
        <v>625</v>
      </c>
      <c r="K877" s="83">
        <v>5500000</v>
      </c>
      <c r="L877" s="62">
        <f>K877*W877</f>
        <v>5500000</v>
      </c>
      <c r="M877" s="56"/>
      <c r="N877" s="56"/>
      <c r="O877" s="56"/>
      <c r="P877" s="56"/>
      <c r="Q877" s="56"/>
      <c r="R877" s="56"/>
      <c r="S877" s="56"/>
      <c r="T877" s="56"/>
      <c r="U877" s="86" t="s">
        <v>2164</v>
      </c>
      <c r="V877" s="56"/>
      <c r="W877" s="81">
        <v>1</v>
      </c>
      <c r="X877" s="56"/>
      <c r="Y877" s="56"/>
    </row>
    <row r="878" spans="1:25" ht="12" customHeight="1" x14ac:dyDescent="0.3">
      <c r="A878" s="58">
        <v>883</v>
      </c>
      <c r="B878" s="56">
        <v>9037</v>
      </c>
      <c r="C878" s="56" t="s">
        <v>1565</v>
      </c>
      <c r="D878" s="56"/>
      <c r="E878" s="56" t="s">
        <v>202</v>
      </c>
      <c r="F878" s="56" t="s">
        <v>1282</v>
      </c>
      <c r="G878" s="56" t="s">
        <v>205</v>
      </c>
      <c r="H878" s="56" t="s">
        <v>1835</v>
      </c>
      <c r="I878" s="56" t="s">
        <v>2108</v>
      </c>
      <c r="J878" s="56"/>
      <c r="K878" s="83">
        <f>1.22*1.05*4401838.05</f>
        <v>5638754.5420499993</v>
      </c>
      <c r="L878" s="62">
        <f>K878*W878</f>
        <v>5638754.5420499993</v>
      </c>
      <c r="M878" s="56"/>
      <c r="N878" s="56"/>
      <c r="O878" s="56"/>
      <c r="P878" s="56"/>
      <c r="Q878" s="56"/>
      <c r="R878" s="56"/>
      <c r="S878" s="56"/>
      <c r="T878" s="56"/>
      <c r="U878" s="56"/>
      <c r="V878" s="56"/>
      <c r="W878" s="81">
        <v>1</v>
      </c>
      <c r="X878" s="56"/>
      <c r="Y878" s="56"/>
    </row>
    <row r="879" spans="1:25" ht="12" customHeight="1" x14ac:dyDescent="0.3">
      <c r="A879" s="58">
        <v>884</v>
      </c>
      <c r="B879" s="56">
        <v>9038</v>
      </c>
      <c r="C879" s="56" t="s">
        <v>228</v>
      </c>
      <c r="D879" s="56"/>
      <c r="E879" s="56" t="s">
        <v>234</v>
      </c>
      <c r="F879" s="56" t="s">
        <v>210</v>
      </c>
      <c r="G879" s="56" t="s">
        <v>16</v>
      </c>
      <c r="H879" s="56" t="s">
        <v>208</v>
      </c>
      <c r="I879" s="56" t="s">
        <v>17</v>
      </c>
      <c r="J879" s="56"/>
      <c r="K879" s="62">
        <v>5800000</v>
      </c>
      <c r="L879" s="62">
        <v>5800000</v>
      </c>
      <c r="M879" s="56"/>
      <c r="N879" s="56"/>
      <c r="O879" s="56"/>
      <c r="P879" s="56"/>
      <c r="Q879" s="56"/>
      <c r="R879" s="56"/>
      <c r="S879" s="56"/>
      <c r="T879" s="56"/>
      <c r="U879" s="56" t="s">
        <v>18</v>
      </c>
      <c r="V879" s="56"/>
      <c r="W879" s="81">
        <v>1</v>
      </c>
      <c r="X879" s="56"/>
      <c r="Y879" s="56"/>
    </row>
    <row r="880" spans="1:25" ht="12" customHeight="1" x14ac:dyDescent="0.3">
      <c r="A880" s="58">
        <v>885</v>
      </c>
      <c r="B880" s="56">
        <v>9039</v>
      </c>
      <c r="C880" s="56" t="s">
        <v>1565</v>
      </c>
      <c r="D880" s="56"/>
      <c r="E880" s="56" t="s">
        <v>202</v>
      </c>
      <c r="F880" s="56" t="s">
        <v>1282</v>
      </c>
      <c r="G880" s="56" t="s">
        <v>205</v>
      </c>
      <c r="H880" s="56" t="s">
        <v>1835</v>
      </c>
      <c r="I880" s="56" t="s">
        <v>2145</v>
      </c>
      <c r="J880" s="56"/>
      <c r="K880" s="83">
        <f>1.22*1.05*4576801.84</f>
        <v>5862883.157039999</v>
      </c>
      <c r="L880" s="62">
        <f>K880*W880</f>
        <v>5862883.157039999</v>
      </c>
      <c r="M880" s="56"/>
      <c r="N880" s="56"/>
      <c r="O880" s="56"/>
      <c r="P880" s="56"/>
      <c r="Q880" s="56"/>
      <c r="R880" s="56"/>
      <c r="S880" s="56"/>
      <c r="T880" s="56"/>
      <c r="U880" s="56"/>
      <c r="V880" s="56"/>
      <c r="W880" s="81">
        <v>1</v>
      </c>
      <c r="X880" s="56"/>
      <c r="Y880" s="56"/>
    </row>
    <row r="881" spans="1:25" ht="12" customHeight="1" x14ac:dyDescent="0.3">
      <c r="A881" s="58">
        <v>886</v>
      </c>
      <c r="B881" s="56">
        <v>9040</v>
      </c>
      <c r="C881" s="58" t="s">
        <v>1816</v>
      </c>
      <c r="D881" s="56" t="s">
        <v>208</v>
      </c>
      <c r="E881" s="56" t="s">
        <v>209</v>
      </c>
      <c r="F881" s="56" t="s">
        <v>210</v>
      </c>
      <c r="G881" s="56" t="s">
        <v>211</v>
      </c>
      <c r="H881" s="56" t="s">
        <v>208</v>
      </c>
      <c r="I881" s="56" t="s">
        <v>212</v>
      </c>
      <c r="J881" s="56"/>
      <c r="K881" s="62">
        <v>6000000</v>
      </c>
      <c r="L881" s="62">
        <v>6000000</v>
      </c>
      <c r="M881" s="56"/>
      <c r="N881" s="56"/>
      <c r="O881" s="56"/>
      <c r="P881" s="56"/>
      <c r="Q881" s="56"/>
      <c r="R881" s="56"/>
      <c r="S881" s="56"/>
      <c r="T881" s="56"/>
      <c r="U881" s="56"/>
      <c r="V881" s="56"/>
      <c r="W881" s="81">
        <v>1</v>
      </c>
      <c r="X881" s="56"/>
      <c r="Y881" s="56"/>
    </row>
    <row r="882" spans="1:25" ht="73.5" customHeight="1" x14ac:dyDescent="0.3">
      <c r="A882" s="58">
        <v>887</v>
      </c>
      <c r="B882" s="56">
        <v>9041</v>
      </c>
      <c r="C882" s="56" t="s">
        <v>1565</v>
      </c>
      <c r="D882" s="56"/>
      <c r="E882" s="56" t="s">
        <v>229</v>
      </c>
      <c r="F882" s="56" t="s">
        <v>34</v>
      </c>
      <c r="G882" s="56" t="s">
        <v>257</v>
      </c>
      <c r="H882" s="56" t="s">
        <v>229</v>
      </c>
      <c r="I882" s="56" t="s">
        <v>35</v>
      </c>
      <c r="K882" s="62">
        <v>6000000</v>
      </c>
      <c r="L882" s="62">
        <f t="shared" ref="L882:L893" si="32">K882*W882</f>
        <v>6000000</v>
      </c>
      <c r="W882" s="81">
        <v>1</v>
      </c>
      <c r="X882" s="56"/>
      <c r="Y882" s="56"/>
    </row>
    <row r="883" spans="1:25" ht="12" customHeight="1" x14ac:dyDescent="0.3">
      <c r="A883" s="58">
        <v>888</v>
      </c>
      <c r="B883" s="56">
        <v>9042</v>
      </c>
      <c r="C883" s="56" t="s">
        <v>1565</v>
      </c>
      <c r="E883" s="56" t="s">
        <v>40</v>
      </c>
      <c r="F883" s="56" t="s">
        <v>41</v>
      </c>
      <c r="G883" s="56" t="s">
        <v>42</v>
      </c>
      <c r="H883" s="56" t="s">
        <v>43</v>
      </c>
      <c r="I883" s="56" t="s">
        <v>35</v>
      </c>
      <c r="K883" s="62">
        <v>6000000</v>
      </c>
      <c r="L883" s="62">
        <f t="shared" si="32"/>
        <v>6000000</v>
      </c>
      <c r="W883" s="81">
        <v>1</v>
      </c>
      <c r="X883" s="56"/>
      <c r="Y883" s="56"/>
    </row>
    <row r="884" spans="1:25" ht="12" customHeight="1" x14ac:dyDescent="0.3">
      <c r="A884" s="58">
        <v>889</v>
      </c>
      <c r="B884" s="56">
        <v>9043</v>
      </c>
      <c r="C884" s="56" t="s">
        <v>1565</v>
      </c>
      <c r="D884" s="56"/>
      <c r="E884" s="56" t="s">
        <v>202</v>
      </c>
      <c r="F884" s="56" t="s">
        <v>1282</v>
      </c>
      <c r="G884" s="56" t="s">
        <v>205</v>
      </c>
      <c r="H884" s="56" t="s">
        <v>1835</v>
      </c>
      <c r="I884" s="56" t="s">
        <v>2101</v>
      </c>
      <c r="J884" s="56"/>
      <c r="K884" s="83">
        <f>1.22*1.05*4900495.62</f>
        <v>6277534.8892199993</v>
      </c>
      <c r="L884" s="62">
        <f t="shared" si="32"/>
        <v>6277534.8892199993</v>
      </c>
      <c r="M884" s="56"/>
      <c r="N884" s="56"/>
      <c r="O884" s="56"/>
      <c r="P884" s="56"/>
      <c r="Q884" s="56"/>
      <c r="R884" s="56"/>
      <c r="S884" s="56"/>
      <c r="T884" s="56"/>
      <c r="U884" s="56"/>
      <c r="V884" s="56"/>
      <c r="W884" s="81">
        <v>1</v>
      </c>
      <c r="X884" s="56"/>
      <c r="Y884" s="56"/>
    </row>
    <row r="885" spans="1:25" ht="12" customHeight="1" x14ac:dyDescent="0.3">
      <c r="A885" s="58">
        <v>890</v>
      </c>
      <c r="B885" s="56">
        <v>9044</v>
      </c>
      <c r="C885" s="58" t="s">
        <v>1816</v>
      </c>
      <c r="D885" s="58" t="s">
        <v>1735</v>
      </c>
      <c r="E885" s="58" t="s">
        <v>1080</v>
      </c>
      <c r="F885" s="58"/>
      <c r="G885" s="56" t="s">
        <v>1087</v>
      </c>
      <c r="H885" s="58" t="s">
        <v>2144</v>
      </c>
      <c r="I885" s="58" t="s">
        <v>1518</v>
      </c>
      <c r="J885" s="58" t="s">
        <v>1082</v>
      </c>
      <c r="K885" s="73">
        <v>6300000</v>
      </c>
      <c r="L885" s="62">
        <f t="shared" si="32"/>
        <v>6300000</v>
      </c>
      <c r="M885" s="61"/>
      <c r="N885" s="61"/>
      <c r="O885" s="61"/>
      <c r="P885" s="61"/>
      <c r="Q885" s="61"/>
      <c r="R885" s="61"/>
      <c r="S885" s="61"/>
      <c r="T885" s="61"/>
      <c r="U885" s="58"/>
      <c r="V885" s="58"/>
      <c r="W885" s="81">
        <v>1</v>
      </c>
      <c r="X885" s="56"/>
      <c r="Y885" s="56"/>
    </row>
    <row r="886" spans="1:25" ht="28.5" customHeight="1" x14ac:dyDescent="0.3">
      <c r="A886" s="58">
        <v>891</v>
      </c>
      <c r="B886" s="56">
        <v>9045</v>
      </c>
      <c r="C886" s="56" t="s">
        <v>1565</v>
      </c>
      <c r="E886" s="56" t="s">
        <v>229</v>
      </c>
      <c r="F886" s="56" t="s">
        <v>34</v>
      </c>
      <c r="G886" s="56" t="s">
        <v>44</v>
      </c>
      <c r="H886" s="56" t="s">
        <v>229</v>
      </c>
      <c r="I886" s="56" t="s">
        <v>35</v>
      </c>
      <c r="K886" s="62">
        <v>6400000</v>
      </c>
      <c r="L886" s="62">
        <f t="shared" si="32"/>
        <v>6400000</v>
      </c>
      <c r="W886" s="81">
        <v>1</v>
      </c>
      <c r="X886" s="56"/>
      <c r="Y886" s="56"/>
    </row>
    <row r="887" spans="1:25" ht="12" customHeight="1" x14ac:dyDescent="0.3">
      <c r="A887" s="58">
        <v>892</v>
      </c>
      <c r="B887" s="56">
        <v>9046</v>
      </c>
      <c r="C887" s="56" t="s">
        <v>1565</v>
      </c>
      <c r="D887" s="56"/>
      <c r="E887" s="56" t="s">
        <v>202</v>
      </c>
      <c r="F887" s="56" t="s">
        <v>1282</v>
      </c>
      <c r="G887" s="56" t="s">
        <v>205</v>
      </c>
      <c r="H887" s="56" t="s">
        <v>1835</v>
      </c>
      <c r="I887" s="56" t="s">
        <v>1795</v>
      </c>
      <c r="J887" s="56"/>
      <c r="K887" s="83">
        <f>1.22*1.05*5833269.24</f>
        <v>7472417.8964399993</v>
      </c>
      <c r="L887" s="62">
        <f t="shared" si="32"/>
        <v>7472417.8964399993</v>
      </c>
      <c r="M887" s="56"/>
      <c r="N887" s="56"/>
      <c r="O887" s="56"/>
      <c r="P887" s="56"/>
      <c r="Q887" s="56"/>
      <c r="R887" s="56"/>
      <c r="S887" s="56"/>
      <c r="T887" s="56"/>
      <c r="U887" s="56"/>
      <c r="V887" s="56"/>
      <c r="W887" s="81">
        <v>1</v>
      </c>
      <c r="X887" s="56"/>
      <c r="Y887" s="56"/>
    </row>
    <row r="888" spans="1:25" ht="12" customHeight="1" x14ac:dyDescent="0.3">
      <c r="A888" s="58">
        <v>893</v>
      </c>
      <c r="B888" s="56">
        <v>9047</v>
      </c>
      <c r="C888" s="56" t="s">
        <v>1816</v>
      </c>
      <c r="D888" s="56" t="s">
        <v>1879</v>
      </c>
      <c r="E888" s="56" t="s">
        <v>1874</v>
      </c>
      <c r="F888" s="56" t="s">
        <v>1880</v>
      </c>
      <c r="G888" s="56" t="s">
        <v>1881</v>
      </c>
      <c r="H888" s="56" t="s">
        <v>1840</v>
      </c>
      <c r="I888" s="56" t="s">
        <v>2059</v>
      </c>
      <c r="J888" s="56" t="s">
        <v>1882</v>
      </c>
      <c r="K888" s="66">
        <v>7524787</v>
      </c>
      <c r="L888" s="62">
        <f t="shared" si="32"/>
        <v>7524787</v>
      </c>
      <c r="M888" s="58" t="s">
        <v>2059</v>
      </c>
      <c r="N888" s="58"/>
      <c r="O888" s="58" t="s">
        <v>2224</v>
      </c>
      <c r="P888" s="58"/>
      <c r="Q888" s="58"/>
      <c r="R888" s="58"/>
      <c r="S888" s="58"/>
      <c r="T888" s="58"/>
      <c r="U888" s="56" t="s">
        <v>1883</v>
      </c>
      <c r="V888" s="58"/>
      <c r="W888" s="81">
        <v>1</v>
      </c>
      <c r="X888" s="56"/>
      <c r="Y888" s="56"/>
    </row>
    <row r="889" spans="1:25" ht="12" customHeight="1" x14ac:dyDescent="0.3">
      <c r="A889" s="58">
        <v>894</v>
      </c>
      <c r="B889" s="56">
        <v>9048</v>
      </c>
      <c r="C889" s="56" t="s">
        <v>1565</v>
      </c>
      <c r="D889" s="56"/>
      <c r="E889" s="56" t="s">
        <v>202</v>
      </c>
      <c r="F889" s="56" t="s">
        <v>1282</v>
      </c>
      <c r="G889" s="56" t="s">
        <v>205</v>
      </c>
      <c r="H889" s="56" t="s">
        <v>1835</v>
      </c>
      <c r="I889" s="56" t="s">
        <v>206</v>
      </c>
      <c r="J889" s="56"/>
      <c r="K889" s="83">
        <f>1.22*1.05*6178013.44</f>
        <v>7914035.2166400002</v>
      </c>
      <c r="L889" s="62">
        <f t="shared" si="32"/>
        <v>7914035.2166400002</v>
      </c>
      <c r="M889" s="56"/>
      <c r="N889" s="56"/>
      <c r="O889" s="56"/>
      <c r="P889" s="56"/>
      <c r="Q889" s="56"/>
      <c r="R889" s="56"/>
      <c r="S889" s="56"/>
      <c r="T889" s="56"/>
      <c r="U889" s="56"/>
      <c r="V889" s="56"/>
      <c r="W889" s="81">
        <v>1</v>
      </c>
      <c r="X889" s="56"/>
      <c r="Y889" s="56"/>
    </row>
    <row r="890" spans="1:25" ht="12" customHeight="1" x14ac:dyDescent="0.3">
      <c r="A890" s="58">
        <v>895</v>
      </c>
      <c r="B890" s="56">
        <v>9049</v>
      </c>
      <c r="C890" s="56" t="s">
        <v>1565</v>
      </c>
      <c r="E890" s="56" t="s">
        <v>36</v>
      </c>
      <c r="F890" s="56" t="s">
        <v>37</v>
      </c>
      <c r="G890" s="56" t="s">
        <v>38</v>
      </c>
      <c r="H890" s="56" t="s">
        <v>36</v>
      </c>
      <c r="I890" s="56" t="s">
        <v>35</v>
      </c>
      <c r="K890" s="62">
        <v>8000000</v>
      </c>
      <c r="L890" s="62">
        <f t="shared" si="32"/>
        <v>8000000</v>
      </c>
      <c r="W890" s="81">
        <v>1</v>
      </c>
      <c r="X890" s="56"/>
      <c r="Y890" s="56"/>
    </row>
    <row r="891" spans="1:25" ht="12" customHeight="1" x14ac:dyDescent="0.3">
      <c r="A891" s="58">
        <v>896</v>
      </c>
      <c r="B891" s="56">
        <v>9050</v>
      </c>
      <c r="C891" s="56" t="s">
        <v>1565</v>
      </c>
      <c r="D891" s="56"/>
      <c r="E891" s="56" t="s">
        <v>202</v>
      </c>
      <c r="F891" s="56" t="s">
        <v>1282</v>
      </c>
      <c r="G891" s="56" t="s">
        <v>205</v>
      </c>
      <c r="H891" s="56" t="s">
        <v>1835</v>
      </c>
      <c r="I891" s="56" t="s">
        <v>2128</v>
      </c>
      <c r="J891" s="56"/>
      <c r="K891" s="83">
        <f>1.22*1.05*6613996.8</f>
        <v>8472529.900799999</v>
      </c>
      <c r="L891" s="62">
        <f t="shared" si="32"/>
        <v>8472529.900799999</v>
      </c>
      <c r="M891" s="56"/>
      <c r="N891" s="56"/>
      <c r="O891" s="56"/>
      <c r="P891" s="56"/>
      <c r="Q891" s="56"/>
      <c r="R891" s="56"/>
      <c r="S891" s="56"/>
      <c r="T891" s="56"/>
      <c r="U891" s="56"/>
      <c r="V891" s="56"/>
      <c r="W891" s="81">
        <v>1</v>
      </c>
      <c r="X891" s="56"/>
      <c r="Y891" s="56"/>
    </row>
    <row r="892" spans="1:25" ht="12" customHeight="1" x14ac:dyDescent="0.3">
      <c r="A892" s="58">
        <v>897</v>
      </c>
      <c r="B892" s="56">
        <v>9051</v>
      </c>
      <c r="C892" s="56" t="s">
        <v>2063</v>
      </c>
      <c r="D892" s="56" t="s">
        <v>2144</v>
      </c>
      <c r="E892" s="56" t="s">
        <v>2092</v>
      </c>
      <c r="F892" s="56"/>
      <c r="G892" s="56" t="s">
        <v>1061</v>
      </c>
      <c r="H892" s="56" t="s">
        <v>1840</v>
      </c>
      <c r="I892" s="56" t="s">
        <v>1062</v>
      </c>
      <c r="J892" s="56" t="s">
        <v>1063</v>
      </c>
      <c r="K892" s="83">
        <v>9000000</v>
      </c>
      <c r="L892" s="62">
        <f t="shared" si="32"/>
        <v>9000000</v>
      </c>
      <c r="M892" s="56"/>
      <c r="N892" s="56"/>
      <c r="O892" s="56"/>
      <c r="P892" s="56"/>
      <c r="Q892" s="56"/>
      <c r="R892" s="56"/>
      <c r="S892" s="56"/>
      <c r="T892" s="56"/>
      <c r="U892" s="56"/>
      <c r="V892" s="56"/>
      <c r="W892" s="81">
        <v>1</v>
      </c>
      <c r="X892" s="56"/>
      <c r="Y892" s="56"/>
    </row>
    <row r="893" spans="1:25" ht="12" customHeight="1" x14ac:dyDescent="0.3">
      <c r="A893" s="58">
        <v>898</v>
      </c>
      <c r="B893" s="56">
        <v>9052</v>
      </c>
      <c r="C893" s="56" t="s">
        <v>1582</v>
      </c>
      <c r="D893" s="56" t="s">
        <v>638</v>
      </c>
      <c r="E893" s="56" t="s">
        <v>1479</v>
      </c>
      <c r="F893" s="56" t="s">
        <v>647</v>
      </c>
      <c r="G893" s="56" t="s">
        <v>647</v>
      </c>
      <c r="H893" s="56" t="s">
        <v>641</v>
      </c>
      <c r="I893" s="56" t="s">
        <v>2218</v>
      </c>
      <c r="J893" s="56" t="s">
        <v>642</v>
      </c>
      <c r="K893" s="83">
        <f>1.22*7509739.85</f>
        <v>9161882.6169999987</v>
      </c>
      <c r="L893" s="62">
        <f t="shared" si="32"/>
        <v>9161882.6169999987</v>
      </c>
      <c r="M893" s="56"/>
      <c r="N893" s="56"/>
      <c r="O893" s="56"/>
      <c r="P893" s="56"/>
      <c r="Q893" s="56"/>
      <c r="R893" s="56"/>
      <c r="S893" s="56"/>
      <c r="T893" s="56"/>
      <c r="U893" s="86" t="s">
        <v>643</v>
      </c>
      <c r="V893" s="56"/>
      <c r="W893" s="81">
        <v>1</v>
      </c>
      <c r="X893" s="56"/>
      <c r="Y893" s="56"/>
    </row>
    <row r="894" spans="1:25" ht="12" customHeight="1" x14ac:dyDescent="0.3">
      <c r="A894" s="58">
        <v>899</v>
      </c>
      <c r="B894" s="56">
        <v>9053</v>
      </c>
      <c r="C894" s="56" t="s">
        <v>228</v>
      </c>
      <c r="D894" s="56"/>
      <c r="E894" s="56" t="s">
        <v>25</v>
      </c>
      <c r="F894" s="56"/>
      <c r="G894" s="56" t="s">
        <v>26</v>
      </c>
      <c r="H894" s="56" t="s">
        <v>27</v>
      </c>
      <c r="I894" s="56" t="s">
        <v>17</v>
      </c>
      <c r="J894" s="56"/>
      <c r="K894" s="62">
        <v>10000000</v>
      </c>
      <c r="L894" s="62">
        <v>10000000</v>
      </c>
      <c r="M894" s="56"/>
      <c r="N894" s="56"/>
      <c r="O894" s="56"/>
      <c r="P894" s="56"/>
      <c r="Q894" s="56"/>
      <c r="R894" s="56"/>
      <c r="S894" s="56"/>
      <c r="T894" s="56"/>
      <c r="U894" s="56" t="s">
        <v>28</v>
      </c>
      <c r="V894" s="56"/>
      <c r="W894" s="81">
        <v>1</v>
      </c>
      <c r="X894" s="56"/>
      <c r="Y894" s="56"/>
    </row>
    <row r="895" spans="1:25" ht="12" customHeight="1" x14ac:dyDescent="0.3">
      <c r="A895" s="58">
        <v>900</v>
      </c>
      <c r="B895" s="56">
        <v>9054</v>
      </c>
      <c r="C895" s="56" t="s">
        <v>1582</v>
      </c>
      <c r="D895" s="56" t="s">
        <v>638</v>
      </c>
      <c r="E895" s="56" t="s">
        <v>1479</v>
      </c>
      <c r="F895" s="56" t="s">
        <v>645</v>
      </c>
      <c r="G895" s="56" t="s">
        <v>646</v>
      </c>
      <c r="H895" s="56" t="s">
        <v>641</v>
      </c>
      <c r="I895" s="56" t="s">
        <v>2218</v>
      </c>
      <c r="J895" s="56" t="s">
        <v>642</v>
      </c>
      <c r="K895" s="83">
        <f>15070000*1.22</f>
        <v>18385400</v>
      </c>
      <c r="L895" s="62">
        <f>K895*W895</f>
        <v>18385400</v>
      </c>
      <c r="M895" s="56"/>
      <c r="N895" s="56"/>
      <c r="O895" s="56"/>
      <c r="P895" s="56"/>
      <c r="Q895" s="56"/>
      <c r="R895" s="56"/>
      <c r="S895" s="56"/>
      <c r="T895" s="56"/>
      <c r="U895" s="86" t="s">
        <v>643</v>
      </c>
      <c r="V895" s="56"/>
      <c r="W895" s="81">
        <v>1</v>
      </c>
      <c r="X895" s="56"/>
      <c r="Y895" s="56"/>
    </row>
    <row r="896" spans="1:25" ht="12" customHeight="1" x14ac:dyDescent="0.3">
      <c r="A896" s="58">
        <v>901</v>
      </c>
      <c r="B896" s="56">
        <v>9055</v>
      </c>
      <c r="C896" s="56" t="s">
        <v>1515</v>
      </c>
      <c r="D896" s="56" t="s">
        <v>2149</v>
      </c>
      <c r="E896" s="56" t="s">
        <v>622</v>
      </c>
      <c r="F896" s="56" t="s">
        <v>627</v>
      </c>
      <c r="G896" s="56" t="s">
        <v>258</v>
      </c>
      <c r="H896" s="56" t="s">
        <v>1840</v>
      </c>
      <c r="I896" s="56" t="s">
        <v>2251</v>
      </c>
      <c r="J896" s="56" t="s">
        <v>611</v>
      </c>
      <c r="K896" s="62">
        <v>25000000</v>
      </c>
      <c r="L896" s="62">
        <f>K896*W896</f>
        <v>25000000</v>
      </c>
      <c r="M896" s="56"/>
      <c r="N896" s="56"/>
      <c r="O896" s="56"/>
      <c r="P896" s="56"/>
      <c r="Q896" s="56"/>
      <c r="R896" s="56"/>
      <c r="S896" s="56" t="s">
        <v>626</v>
      </c>
      <c r="T896" s="56"/>
      <c r="U896" s="86"/>
      <c r="V896" s="56"/>
      <c r="W896" s="81">
        <v>1</v>
      </c>
      <c r="X896" s="56"/>
      <c r="Y896" s="56"/>
    </row>
    <row r="897" spans="1:25" ht="12" customHeight="1" x14ac:dyDescent="0.3">
      <c r="A897" s="58">
        <v>902</v>
      </c>
      <c r="B897" s="56">
        <v>9056</v>
      </c>
      <c r="C897" s="56" t="s">
        <v>1582</v>
      </c>
      <c r="D897" s="56" t="s">
        <v>653</v>
      </c>
      <c r="E897" s="56" t="s">
        <v>654</v>
      </c>
      <c r="F897" s="56" t="s">
        <v>655</v>
      </c>
      <c r="G897" s="56" t="s">
        <v>656</v>
      </c>
      <c r="H897" s="56" t="s">
        <v>657</v>
      </c>
      <c r="I897" s="56" t="s">
        <v>2218</v>
      </c>
      <c r="J897" s="56" t="s">
        <v>658</v>
      </c>
      <c r="K897" s="83">
        <f>1.22*22980000</f>
        <v>28035600</v>
      </c>
      <c r="L897" s="62">
        <f>K897*W897</f>
        <v>28035600</v>
      </c>
      <c r="M897" s="56"/>
      <c r="N897" s="56"/>
      <c r="O897" s="56"/>
      <c r="P897" s="56"/>
      <c r="Q897" s="56"/>
      <c r="R897" s="56"/>
      <c r="S897" s="56"/>
      <c r="T897" s="56"/>
      <c r="U897" s="56"/>
      <c r="V897" s="56"/>
      <c r="W897" s="81">
        <v>1</v>
      </c>
      <c r="X897" s="56"/>
      <c r="Y897" s="56"/>
    </row>
    <row r="898" spans="1:25" ht="12" customHeight="1" x14ac:dyDescent="0.3">
      <c r="A898" s="58">
        <v>903</v>
      </c>
      <c r="B898" s="56">
        <v>9057</v>
      </c>
      <c r="C898" s="56" t="s">
        <v>1582</v>
      </c>
      <c r="D898" s="56" t="s">
        <v>638</v>
      </c>
      <c r="E898" s="56" t="s">
        <v>1479</v>
      </c>
      <c r="F898" s="56" t="s">
        <v>639</v>
      </c>
      <c r="G898" s="56" t="s">
        <v>640</v>
      </c>
      <c r="H898" s="56" t="s">
        <v>641</v>
      </c>
      <c r="I898" s="56" t="s">
        <v>2218</v>
      </c>
      <c r="J898" s="56" t="s">
        <v>642</v>
      </c>
      <c r="K898" s="83">
        <f>27170000*1.22</f>
        <v>33147400</v>
      </c>
      <c r="L898" s="62">
        <f>K898*W898</f>
        <v>33147400</v>
      </c>
      <c r="M898" s="56"/>
      <c r="N898" s="56"/>
      <c r="O898" s="56"/>
      <c r="P898" s="56"/>
      <c r="Q898" s="56"/>
      <c r="R898" s="56"/>
      <c r="S898" s="56"/>
      <c r="T898" s="56"/>
      <c r="U898" s="86" t="s">
        <v>643</v>
      </c>
      <c r="V898" s="56"/>
      <c r="W898" s="81">
        <v>1</v>
      </c>
      <c r="X898" s="56"/>
      <c r="Y898" s="56"/>
    </row>
    <row r="899" spans="1:25" ht="12" customHeight="1" x14ac:dyDescent="0.3">
      <c r="A899" s="58">
        <v>904</v>
      </c>
      <c r="B899" s="56">
        <v>9058</v>
      </c>
      <c r="C899" s="56" t="s">
        <v>228</v>
      </c>
      <c r="D899" s="56"/>
      <c r="E899" s="56" t="s">
        <v>229</v>
      </c>
      <c r="F899" s="56" t="s">
        <v>692</v>
      </c>
      <c r="G899" s="56" t="s">
        <v>230</v>
      </c>
      <c r="H899" s="56" t="s">
        <v>229</v>
      </c>
      <c r="I899" s="56" t="s">
        <v>212</v>
      </c>
      <c r="J899" s="56"/>
      <c r="K899" s="62">
        <v>40000000</v>
      </c>
      <c r="L899" s="62">
        <v>40000000</v>
      </c>
      <c r="M899" s="56"/>
      <c r="N899" s="56"/>
      <c r="O899" s="56"/>
      <c r="P899" s="56"/>
      <c r="Q899" s="56"/>
      <c r="R899" s="56"/>
      <c r="S899" s="56"/>
      <c r="T899" s="56"/>
      <c r="U899" s="56"/>
      <c r="V899" s="56"/>
      <c r="W899" s="81">
        <v>1</v>
      </c>
      <c r="X899" s="56"/>
      <c r="Y899" s="56"/>
    </row>
    <row r="900" spans="1:25" ht="12" customHeight="1" x14ac:dyDescent="0.3">
      <c r="A900" s="58">
        <v>905</v>
      </c>
      <c r="B900" s="56">
        <v>9059</v>
      </c>
      <c r="C900" s="56" t="s">
        <v>228</v>
      </c>
      <c r="D900" s="56"/>
      <c r="E900" s="56"/>
      <c r="F900" s="56"/>
      <c r="G900" s="56" t="s">
        <v>21</v>
      </c>
      <c r="H900" s="56"/>
      <c r="I900" s="56" t="s">
        <v>2218</v>
      </c>
      <c r="J900" s="56"/>
      <c r="K900" s="62">
        <v>48376404</v>
      </c>
      <c r="L900" s="62">
        <f>K900*W900</f>
        <v>48376404</v>
      </c>
      <c r="M900" s="56"/>
      <c r="N900" s="56"/>
      <c r="O900" s="56"/>
      <c r="P900" s="56"/>
      <c r="Q900" s="56"/>
      <c r="R900" s="56"/>
      <c r="S900" s="56"/>
      <c r="T900" s="56"/>
      <c r="U900" s="56" t="s">
        <v>22</v>
      </c>
      <c r="V900" s="56"/>
      <c r="W900" s="81">
        <v>1</v>
      </c>
      <c r="X900" s="56"/>
      <c r="Y900" s="56"/>
    </row>
    <row r="901" spans="1:25" ht="12" customHeight="1" x14ac:dyDescent="0.3">
      <c r="A901" s="58">
        <v>906</v>
      </c>
      <c r="B901" s="56" t="s">
        <v>243</v>
      </c>
      <c r="C901" s="58" t="s">
        <v>1816</v>
      </c>
      <c r="D901" s="56"/>
      <c r="E901" s="58" t="s">
        <v>1089</v>
      </c>
      <c r="F901" s="56" t="s">
        <v>923</v>
      </c>
      <c r="G901" s="56" t="s">
        <v>1353</v>
      </c>
      <c r="H901" s="56" t="s">
        <v>2144</v>
      </c>
      <c r="I901" s="56" t="s">
        <v>2294</v>
      </c>
      <c r="J901" s="56"/>
      <c r="K901" s="78">
        <v>842000</v>
      </c>
      <c r="L901" s="62">
        <f>K901*W901</f>
        <v>842000</v>
      </c>
      <c r="M901" s="56"/>
      <c r="N901" s="56"/>
      <c r="O901" s="56"/>
      <c r="P901" s="56"/>
      <c r="Q901" s="56"/>
      <c r="R901" s="56"/>
      <c r="S901" s="56"/>
      <c r="T901" s="56"/>
      <c r="U901" s="76" t="s">
        <v>1354</v>
      </c>
      <c r="V901" s="56"/>
      <c r="W901" s="81">
        <v>1</v>
      </c>
      <c r="X901" s="56"/>
      <c r="Y901" s="56"/>
    </row>
    <row r="902" spans="1:25" ht="12" customHeight="1" x14ac:dyDescent="0.3">
      <c r="A902" s="58">
        <v>907</v>
      </c>
      <c r="B902" s="56" t="s">
        <v>243</v>
      </c>
      <c r="C902" s="56" t="s">
        <v>2213</v>
      </c>
      <c r="D902" s="56" t="s">
        <v>706</v>
      </c>
      <c r="E902" s="56" t="s">
        <v>2092</v>
      </c>
      <c r="F902" s="56" t="s">
        <v>716</v>
      </c>
      <c r="G902" s="56" t="s">
        <v>717</v>
      </c>
      <c r="H902" s="56" t="s">
        <v>694</v>
      </c>
      <c r="I902" s="56" t="s">
        <v>2251</v>
      </c>
      <c r="J902" s="56" t="s">
        <v>625</v>
      </c>
      <c r="K902" s="83">
        <v>900000</v>
      </c>
      <c r="L902" s="62">
        <f>K902*W902</f>
        <v>900000</v>
      </c>
      <c r="M902" s="56"/>
      <c r="N902" s="56"/>
      <c r="O902" s="56" t="s">
        <v>2281</v>
      </c>
      <c r="P902" s="56"/>
      <c r="Q902" s="56" t="s">
        <v>718</v>
      </c>
      <c r="R902" s="56"/>
      <c r="S902" s="56" t="s">
        <v>719</v>
      </c>
      <c r="T902" s="56"/>
      <c r="U902" s="86" t="s">
        <v>816</v>
      </c>
      <c r="V902" s="56"/>
      <c r="W902" s="81">
        <v>1</v>
      </c>
      <c r="X902" s="56"/>
      <c r="Y902" s="56"/>
    </row>
    <row r="903" spans="1:25" ht="15" customHeight="1" x14ac:dyDescent="0.3">
      <c r="A903" s="58">
        <v>908</v>
      </c>
      <c r="B903" s="56" t="s">
        <v>243</v>
      </c>
      <c r="C903" s="56" t="s">
        <v>228</v>
      </c>
      <c r="D903" s="56"/>
      <c r="E903" s="56" t="s">
        <v>234</v>
      </c>
      <c r="F903" s="56" t="s">
        <v>210</v>
      </c>
      <c r="G903" s="56" t="s">
        <v>235</v>
      </c>
      <c r="H903" s="56" t="s">
        <v>208</v>
      </c>
      <c r="I903" s="56" t="s">
        <v>17</v>
      </c>
      <c r="J903" s="56"/>
      <c r="K903" s="62">
        <v>900000</v>
      </c>
      <c r="L903" s="62">
        <v>900000</v>
      </c>
      <c r="M903" s="56"/>
      <c r="N903" s="56"/>
      <c r="O903" s="56"/>
      <c r="P903" s="56"/>
      <c r="Q903" s="56"/>
      <c r="R903" s="56"/>
      <c r="S903" s="56"/>
      <c r="T903" s="56"/>
      <c r="U903" s="56"/>
      <c r="V903" s="56"/>
      <c r="W903" s="81">
        <v>1</v>
      </c>
    </row>
    <row r="904" spans="1:25" ht="77.25" customHeight="1" x14ac:dyDescent="0.3">
      <c r="A904" s="58">
        <v>909</v>
      </c>
      <c r="B904" s="56" t="s">
        <v>340</v>
      </c>
      <c r="C904" s="58" t="s">
        <v>1816</v>
      </c>
      <c r="D904" s="56" t="s">
        <v>1735</v>
      </c>
      <c r="E904" s="58" t="s">
        <v>1080</v>
      </c>
      <c r="F904" s="58" t="s">
        <v>1127</v>
      </c>
      <c r="G904" s="56" t="s">
        <v>1128</v>
      </c>
      <c r="H904" s="58" t="s">
        <v>2144</v>
      </c>
      <c r="I904" s="58" t="s">
        <v>1426</v>
      </c>
      <c r="J904" s="56" t="s">
        <v>1100</v>
      </c>
      <c r="K904" s="73">
        <v>950000</v>
      </c>
      <c r="L904" s="62">
        <f t="shared" ref="L904:L910" si="33">K904*W904</f>
        <v>950000</v>
      </c>
      <c r="M904" s="58"/>
      <c r="N904" s="58"/>
      <c r="O904" s="58"/>
      <c r="P904" s="58"/>
      <c r="Q904" s="58"/>
      <c r="R904" s="58"/>
      <c r="S904" s="58"/>
      <c r="T904" s="58"/>
      <c r="U904" s="56" t="s">
        <v>1457</v>
      </c>
      <c r="V904" s="56"/>
      <c r="W904" s="81">
        <v>1</v>
      </c>
    </row>
    <row r="905" spans="1:25" ht="24" x14ac:dyDescent="0.3">
      <c r="A905" s="58">
        <v>910</v>
      </c>
      <c r="B905" s="56" t="s">
        <v>346</v>
      </c>
      <c r="C905" s="56" t="s">
        <v>1582</v>
      </c>
      <c r="D905" s="56"/>
      <c r="E905" s="56" t="s">
        <v>695</v>
      </c>
      <c r="F905" s="56" t="s">
        <v>696</v>
      </c>
      <c r="G905" s="56" t="s">
        <v>697</v>
      </c>
      <c r="H905" s="56" t="s">
        <v>694</v>
      </c>
      <c r="I905" s="56" t="s">
        <v>1226</v>
      </c>
      <c r="J905" s="56" t="s">
        <v>685</v>
      </c>
      <c r="K905" s="83">
        <v>1000000</v>
      </c>
      <c r="L905" s="62">
        <f t="shared" si="33"/>
        <v>1000000</v>
      </c>
      <c r="M905" s="56"/>
      <c r="N905" s="56"/>
      <c r="O905" s="56"/>
      <c r="P905" s="56"/>
      <c r="Q905" s="56"/>
      <c r="R905" s="56"/>
      <c r="S905" s="56"/>
      <c r="T905" s="56"/>
      <c r="U905" s="56"/>
      <c r="V905" s="56"/>
      <c r="W905" s="81">
        <v>1</v>
      </c>
    </row>
    <row r="906" spans="1:25" ht="27.75" customHeight="1" x14ac:dyDescent="0.3">
      <c r="A906" s="58">
        <v>911</v>
      </c>
      <c r="B906" s="56" t="s">
        <v>346</v>
      </c>
      <c r="C906" s="56" t="s">
        <v>544</v>
      </c>
      <c r="D906" s="56" t="s">
        <v>352</v>
      </c>
      <c r="E906" s="56" t="s">
        <v>1865</v>
      </c>
      <c r="F906" s="56" t="s">
        <v>381</v>
      </c>
      <c r="G906" s="56" t="s">
        <v>383</v>
      </c>
      <c r="H906" s="58" t="s">
        <v>1830</v>
      </c>
      <c r="I906" s="56" t="s">
        <v>553</v>
      </c>
      <c r="J906" s="56"/>
      <c r="K906" s="83">
        <v>1000000</v>
      </c>
      <c r="L906" s="62">
        <f t="shared" si="33"/>
        <v>1000000</v>
      </c>
      <c r="M906" s="56"/>
      <c r="N906" s="56"/>
      <c r="O906" s="56"/>
      <c r="P906" s="56"/>
      <c r="Q906" s="56"/>
      <c r="R906" s="56"/>
      <c r="S906" s="56"/>
      <c r="T906" s="56"/>
      <c r="U906" s="84"/>
      <c r="V906" s="56"/>
      <c r="W906" s="122">
        <v>1</v>
      </c>
    </row>
    <row r="907" spans="1:25" ht="63.75" customHeight="1" x14ac:dyDescent="0.3">
      <c r="A907" s="58">
        <v>912</v>
      </c>
      <c r="B907" s="56" t="s">
        <v>380</v>
      </c>
      <c r="C907" s="56" t="s">
        <v>544</v>
      </c>
      <c r="D907" s="56" t="s">
        <v>352</v>
      </c>
      <c r="E907" s="56" t="s">
        <v>1849</v>
      </c>
      <c r="F907" s="56" t="s">
        <v>386</v>
      </c>
      <c r="G907" s="56" t="s">
        <v>387</v>
      </c>
      <c r="H907" s="58" t="s">
        <v>1830</v>
      </c>
      <c r="I907" s="56" t="s">
        <v>553</v>
      </c>
      <c r="J907" s="56"/>
      <c r="K907" s="83">
        <v>1000000</v>
      </c>
      <c r="L907" s="62">
        <f t="shared" si="33"/>
        <v>1000000</v>
      </c>
      <c r="M907" s="56"/>
      <c r="N907" s="56"/>
      <c r="O907" s="56"/>
      <c r="P907" s="56"/>
      <c r="Q907" s="56"/>
      <c r="R907" s="56"/>
      <c r="S907" s="56"/>
      <c r="T907" s="56"/>
      <c r="U907" s="56"/>
      <c r="V907" s="56"/>
      <c r="W907" s="122">
        <v>1</v>
      </c>
    </row>
    <row r="908" spans="1:25" ht="50.25" customHeight="1" x14ac:dyDescent="0.3">
      <c r="A908" s="58">
        <v>913</v>
      </c>
      <c r="B908" s="56" t="s">
        <v>385</v>
      </c>
      <c r="C908" s="56" t="s">
        <v>544</v>
      </c>
      <c r="D908" s="56" t="s">
        <v>390</v>
      </c>
      <c r="E908" s="56" t="s">
        <v>1849</v>
      </c>
      <c r="F908" s="56" t="s">
        <v>419</v>
      </c>
      <c r="G908" s="56" t="s">
        <v>62</v>
      </c>
      <c r="H908" s="56" t="s">
        <v>591</v>
      </c>
      <c r="I908" s="56" t="s">
        <v>553</v>
      </c>
      <c r="J908" s="56"/>
      <c r="K908" s="83">
        <v>1000000</v>
      </c>
      <c r="L908" s="62">
        <f t="shared" si="33"/>
        <v>1000000</v>
      </c>
      <c r="M908" s="56"/>
      <c r="N908" s="56"/>
      <c r="O908" s="56"/>
      <c r="P908" s="56"/>
      <c r="Q908" s="56"/>
      <c r="R908" s="56"/>
      <c r="S908" s="56"/>
      <c r="T908" s="56"/>
      <c r="U908" s="84"/>
      <c r="V908" s="56"/>
      <c r="W908" s="122">
        <v>1</v>
      </c>
    </row>
    <row r="909" spans="1:25" ht="24.75" customHeight="1" x14ac:dyDescent="0.3">
      <c r="A909" s="58">
        <v>914</v>
      </c>
      <c r="B909" s="56" t="s">
        <v>389</v>
      </c>
      <c r="C909" s="56" t="s">
        <v>544</v>
      </c>
      <c r="D909" s="56" t="s">
        <v>455</v>
      </c>
      <c r="E909" s="56" t="s">
        <v>1865</v>
      </c>
      <c r="F909" s="56" t="s">
        <v>95</v>
      </c>
      <c r="G909" s="56" t="s">
        <v>7</v>
      </c>
      <c r="H909" s="56" t="s">
        <v>1043</v>
      </c>
      <c r="I909" s="56" t="s">
        <v>553</v>
      </c>
      <c r="J909" s="56"/>
      <c r="K909" s="83">
        <v>1000000</v>
      </c>
      <c r="L909" s="62">
        <f t="shared" si="33"/>
        <v>1000000</v>
      </c>
      <c r="M909" s="56"/>
      <c r="N909" s="56"/>
      <c r="O909" s="56"/>
      <c r="P909" s="56"/>
      <c r="Q909" s="56"/>
      <c r="R909" s="56"/>
      <c r="S909" s="56"/>
      <c r="T909" s="56"/>
      <c r="U909" s="84"/>
      <c r="V909" s="56"/>
      <c r="W909" s="122">
        <v>1</v>
      </c>
    </row>
    <row r="910" spans="1:25" ht="23.25" customHeight="1" x14ac:dyDescent="0.3">
      <c r="A910" s="58">
        <v>915</v>
      </c>
      <c r="B910" s="56" t="s">
        <v>418</v>
      </c>
      <c r="C910" s="56" t="s">
        <v>544</v>
      </c>
      <c r="D910" s="56" t="s">
        <v>455</v>
      </c>
      <c r="E910" s="56" t="s">
        <v>1849</v>
      </c>
      <c r="F910" s="56" t="s">
        <v>98</v>
      </c>
      <c r="G910" s="56" t="s">
        <v>482</v>
      </c>
      <c r="H910" s="56" t="s">
        <v>591</v>
      </c>
      <c r="I910" s="56" t="s">
        <v>553</v>
      </c>
      <c r="J910" s="56"/>
      <c r="K910" s="83">
        <v>1000000</v>
      </c>
      <c r="L910" s="62">
        <f t="shared" si="33"/>
        <v>1000000</v>
      </c>
      <c r="M910" s="56"/>
      <c r="N910" s="56"/>
      <c r="O910" s="56"/>
      <c r="P910" s="56"/>
      <c r="Q910" s="56"/>
      <c r="R910" s="56"/>
      <c r="S910" s="56"/>
      <c r="T910" s="56"/>
      <c r="U910" s="84"/>
      <c r="V910" s="56"/>
      <c r="W910" s="122">
        <v>1</v>
      </c>
    </row>
    <row r="911" spans="1:25" ht="15.75" customHeight="1" x14ac:dyDescent="0.3">
      <c r="A911" s="58">
        <v>916</v>
      </c>
      <c r="B911" s="56" t="s">
        <v>94</v>
      </c>
      <c r="C911" s="56" t="s">
        <v>228</v>
      </c>
      <c r="D911" s="56"/>
      <c r="E911" s="56" t="s">
        <v>29</v>
      </c>
      <c r="F911" s="56" t="s">
        <v>10</v>
      </c>
      <c r="G911" s="56" t="s">
        <v>2163</v>
      </c>
      <c r="H911" s="56" t="s">
        <v>24</v>
      </c>
      <c r="I911" s="56" t="s">
        <v>17</v>
      </c>
      <c r="J911" s="56"/>
      <c r="K911" s="62">
        <v>1000000</v>
      </c>
      <c r="L911" s="62">
        <v>1000000</v>
      </c>
      <c r="M911" s="56"/>
      <c r="N911" s="56"/>
      <c r="O911" s="56"/>
      <c r="P911" s="56"/>
      <c r="Q911" s="56"/>
      <c r="R911" s="56"/>
      <c r="S911" s="56"/>
      <c r="T911" s="56"/>
      <c r="U911" s="56"/>
      <c r="V911" s="56"/>
      <c r="W911" s="81">
        <v>1</v>
      </c>
    </row>
    <row r="912" spans="1:25" ht="50.25" customHeight="1" x14ac:dyDescent="0.3">
      <c r="A912" s="58">
        <v>917</v>
      </c>
      <c r="B912" s="56" t="s">
        <v>97</v>
      </c>
      <c r="C912" s="56" t="s">
        <v>1565</v>
      </c>
      <c r="D912" s="56"/>
      <c r="E912" s="56" t="s">
        <v>229</v>
      </c>
      <c r="F912" s="56" t="s">
        <v>34</v>
      </c>
      <c r="G912" s="56" t="s">
        <v>46</v>
      </c>
      <c r="H912" s="56" t="s">
        <v>229</v>
      </c>
      <c r="I912" s="56" t="s">
        <v>35</v>
      </c>
      <c r="K912" s="62">
        <v>1000000</v>
      </c>
      <c r="L912" s="62">
        <f>K912*W912</f>
        <v>1000000</v>
      </c>
      <c r="W912" s="81">
        <v>1</v>
      </c>
    </row>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sheetData>
  <phoneticPr fontId="13" type="noConversion"/>
  <pageMargins left="0.7" right="0.7" top="0.75" bottom="0.75"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1"/>
  <sheetViews>
    <sheetView workbookViewId="0">
      <selection activeCell="F24" sqref="F24"/>
    </sheetView>
  </sheetViews>
  <sheetFormatPr defaultColWidth="14.44140625" defaultRowHeight="15" customHeight="1" x14ac:dyDescent="0.3"/>
  <cols>
    <col min="1" max="1" width="29.44140625" customWidth="1"/>
    <col min="2" max="2" width="98.88671875" customWidth="1"/>
    <col min="3" max="3" width="18" customWidth="1"/>
    <col min="4" max="4" width="8.6640625" customWidth="1"/>
    <col min="5" max="5" width="16.6640625" customWidth="1"/>
    <col min="6" max="6" width="30.33203125" bestFit="1" customWidth="1"/>
  </cols>
  <sheetData>
    <row r="1" spans="1:6" ht="14.25" customHeight="1" x14ac:dyDescent="0.3">
      <c r="A1" s="51" t="s">
        <v>249</v>
      </c>
      <c r="B1" s="51" t="s">
        <v>250</v>
      </c>
      <c r="E1" s="52"/>
      <c r="F1" s="50" t="s">
        <v>1043</v>
      </c>
    </row>
    <row r="2" spans="1:6" ht="14.25" customHeight="1" x14ac:dyDescent="0.3">
      <c r="A2" s="53" t="s">
        <v>251</v>
      </c>
      <c r="B2" s="53" t="s">
        <v>608</v>
      </c>
      <c r="E2" s="52"/>
      <c r="F2" s="50" t="s">
        <v>1840</v>
      </c>
    </row>
    <row r="3" spans="1:6" ht="14.25" customHeight="1" x14ac:dyDescent="0.3">
      <c r="A3" s="53" t="s">
        <v>251</v>
      </c>
      <c r="B3" s="53" t="s">
        <v>1798</v>
      </c>
      <c r="E3" s="52"/>
      <c r="F3" s="50" t="s">
        <v>327</v>
      </c>
    </row>
    <row r="4" spans="1:6" ht="14.25" customHeight="1" x14ac:dyDescent="0.3">
      <c r="A4" s="53" t="s">
        <v>251</v>
      </c>
      <c r="B4" s="53" t="s">
        <v>1084</v>
      </c>
      <c r="E4" s="52"/>
      <c r="F4" s="50" t="s">
        <v>1914</v>
      </c>
    </row>
    <row r="5" spans="1:6" ht="14.25" customHeight="1" x14ac:dyDescent="0.3">
      <c r="A5" s="53" t="s">
        <v>251</v>
      </c>
      <c r="B5" s="53" t="s">
        <v>252</v>
      </c>
      <c r="E5" s="52"/>
      <c r="F5" s="50" t="s">
        <v>1858</v>
      </c>
    </row>
    <row r="6" spans="1:6" ht="14.25" customHeight="1" x14ac:dyDescent="0.3">
      <c r="A6" s="53" t="s">
        <v>251</v>
      </c>
      <c r="B6" s="53" t="s">
        <v>2133</v>
      </c>
      <c r="E6" s="52"/>
      <c r="F6" s="50" t="s">
        <v>694</v>
      </c>
    </row>
    <row r="7" spans="1:6" ht="14.25" customHeight="1" x14ac:dyDescent="0.3">
      <c r="A7" s="53" t="s">
        <v>251</v>
      </c>
      <c r="B7" s="53" t="s">
        <v>1865</v>
      </c>
      <c r="E7" s="52"/>
      <c r="F7" s="50" t="s">
        <v>1467</v>
      </c>
    </row>
    <row r="8" spans="1:6" ht="14.25" customHeight="1" x14ac:dyDescent="0.3">
      <c r="A8" s="53" t="s">
        <v>253</v>
      </c>
      <c r="B8" s="53" t="s">
        <v>2289</v>
      </c>
      <c r="E8" s="52"/>
      <c r="F8" s="50" t="s">
        <v>1084</v>
      </c>
    </row>
    <row r="9" spans="1:6" ht="14.25" customHeight="1" x14ac:dyDescent="0.3">
      <c r="A9" s="53" t="s">
        <v>254</v>
      </c>
      <c r="B9" s="53" t="s">
        <v>2269</v>
      </c>
      <c r="E9" s="52"/>
      <c r="F9" s="50" t="s">
        <v>354</v>
      </c>
    </row>
    <row r="10" spans="1:6" ht="14.25" customHeight="1" x14ac:dyDescent="0.3">
      <c r="A10" s="53" t="s">
        <v>254</v>
      </c>
      <c r="B10" s="53" t="s">
        <v>2263</v>
      </c>
      <c r="E10" s="52"/>
      <c r="F10" s="50" t="s">
        <v>369</v>
      </c>
    </row>
    <row r="11" spans="1:6" ht="14.25" customHeight="1" x14ac:dyDescent="0.3">
      <c r="A11" s="53" t="s">
        <v>254</v>
      </c>
      <c r="B11" s="53" t="s">
        <v>2256</v>
      </c>
      <c r="E11" s="52"/>
      <c r="F11" s="50" t="s">
        <v>255</v>
      </c>
    </row>
    <row r="12" spans="1:6" ht="14.25" customHeight="1" x14ac:dyDescent="0.3">
      <c r="A12" s="53" t="s">
        <v>254</v>
      </c>
      <c r="B12" s="53" t="s">
        <v>1906</v>
      </c>
      <c r="F12" s="50" t="s">
        <v>356</v>
      </c>
    </row>
    <row r="13" spans="1:6" ht="14.25" customHeight="1" x14ac:dyDescent="0.3">
      <c r="A13" s="53" t="s">
        <v>254</v>
      </c>
      <c r="B13" s="53" t="s">
        <v>796</v>
      </c>
      <c r="F13" s="50" t="s">
        <v>1890</v>
      </c>
    </row>
    <row r="14" spans="1:6" ht="14.25" customHeight="1" x14ac:dyDescent="0.3">
      <c r="A14" s="53" t="s">
        <v>254</v>
      </c>
      <c r="B14" s="53" t="s">
        <v>2156</v>
      </c>
      <c r="F14" s="50" t="s">
        <v>1835</v>
      </c>
    </row>
    <row r="15" spans="1:6" ht="14.25" customHeight="1" x14ac:dyDescent="0.3">
      <c r="A15" s="53" t="s">
        <v>254</v>
      </c>
      <c r="B15" s="53" t="s">
        <v>1721</v>
      </c>
      <c r="F15" s="50" t="s">
        <v>1837</v>
      </c>
    </row>
    <row r="16" spans="1:6" ht="14.25" customHeight="1" x14ac:dyDescent="0.3">
      <c r="A16" s="53" t="s">
        <v>254</v>
      </c>
      <c r="B16" s="53" t="s">
        <v>1671</v>
      </c>
      <c r="F16" s="50" t="s">
        <v>1823</v>
      </c>
    </row>
    <row r="17" spans="1:6" ht="14.25" customHeight="1" x14ac:dyDescent="0.3">
      <c r="A17" s="53" t="s">
        <v>254</v>
      </c>
      <c r="B17" s="53" t="s">
        <v>1995</v>
      </c>
      <c r="F17" s="50" t="s">
        <v>641</v>
      </c>
    </row>
    <row r="18" spans="1:6" ht="14.25" customHeight="1" x14ac:dyDescent="0.3">
      <c r="A18" s="53" t="s">
        <v>254</v>
      </c>
      <c r="B18" s="53" t="s">
        <v>2227</v>
      </c>
      <c r="F18" s="50" t="s">
        <v>256</v>
      </c>
    </row>
    <row r="19" spans="1:6" ht="14.25" customHeight="1" x14ac:dyDescent="0.3">
      <c r="A19" s="53" t="s">
        <v>254</v>
      </c>
      <c r="B19" s="53" t="s">
        <v>1482</v>
      </c>
      <c r="F19" s="50" t="s">
        <v>829</v>
      </c>
    </row>
    <row r="20" spans="1:6" ht="14.25" customHeight="1" x14ac:dyDescent="0.3">
      <c r="A20" s="53" t="s">
        <v>254</v>
      </c>
      <c r="B20" s="53" t="s">
        <v>2234</v>
      </c>
      <c r="F20" s="50" t="s">
        <v>1854</v>
      </c>
    </row>
    <row r="21" spans="1:6" ht="14.25" customHeight="1" x14ac:dyDescent="0.3">
      <c r="A21" s="53" t="s">
        <v>254</v>
      </c>
      <c r="B21" s="53" t="s">
        <v>1856</v>
      </c>
      <c r="F21" s="50" t="s">
        <v>1820</v>
      </c>
    </row>
    <row r="22" spans="1:6" ht="14.25" customHeight="1" x14ac:dyDescent="0.3">
      <c r="A22" s="53" t="s">
        <v>254</v>
      </c>
      <c r="B22" s="53" t="s">
        <v>2245</v>
      </c>
      <c r="F22" s="50" t="s">
        <v>1466</v>
      </c>
    </row>
    <row r="23" spans="1:6" ht="14.25" customHeight="1" x14ac:dyDescent="0.3">
      <c r="A23" s="53" t="s">
        <v>251</v>
      </c>
      <c r="B23" s="53" t="s">
        <v>2153</v>
      </c>
      <c r="F23" s="50" t="s">
        <v>1865</v>
      </c>
    </row>
    <row r="24" spans="1:6" ht="14.25" customHeight="1" x14ac:dyDescent="0.3">
      <c r="A24" s="53" t="s">
        <v>251</v>
      </c>
      <c r="B24" s="54" t="s">
        <v>598</v>
      </c>
      <c r="F24" s="50" t="s">
        <v>2144</v>
      </c>
    </row>
    <row r="25" spans="1:6" ht="14.25" customHeight="1" x14ac:dyDescent="0.3">
      <c r="A25" s="53" t="s">
        <v>251</v>
      </c>
      <c r="B25" s="53" t="s">
        <v>1603</v>
      </c>
    </row>
    <row r="26" spans="1:6" ht="14.25" customHeight="1" x14ac:dyDescent="0.3">
      <c r="A26" s="53" t="s">
        <v>251</v>
      </c>
      <c r="B26" s="53" t="s">
        <v>981</v>
      </c>
    </row>
    <row r="27" spans="1:6" ht="14.25" customHeight="1" x14ac:dyDescent="0.3"/>
    <row r="28" spans="1:6" ht="14.25" customHeight="1" x14ac:dyDescent="0.3"/>
    <row r="29" spans="1:6" ht="14.25" customHeight="1" x14ac:dyDescent="0.3"/>
    <row r="30" spans="1:6" ht="14.25" customHeight="1" x14ac:dyDescent="0.3"/>
    <row r="31" spans="1:6" ht="14.25" customHeight="1" x14ac:dyDescent="0.3"/>
    <row r="32" spans="1: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phoneticPr fontId="13" type="noConversion"/>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Fabbisogni_informativi</vt:lpstr>
      <vt:lpstr>Sist_Serv_Model_Algor</vt:lpstr>
      <vt:lpstr>Criteri di selezione fabbisogni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P</dc:creator>
  <cp:lastModifiedBy>Giovan Battista Andreani</cp:lastModifiedBy>
  <dcterms:created xsi:type="dcterms:W3CDTF">2022-11-17T09:35:06Z</dcterms:created>
  <dcterms:modified xsi:type="dcterms:W3CDTF">2023-03-03T14:12:07Z</dcterms:modified>
</cp:coreProperties>
</file>