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Foglio1" sheetId="1" r:id="rId1"/>
  </sheets>
  <definedNames>
    <definedName name="_xlnm.Print_Area" localSheetId="0">'Foglio1'!$A$1:$Q$97</definedName>
  </definedNames>
  <calcPr fullCalcOnLoad="1"/>
</workbook>
</file>

<file path=xl/sharedStrings.xml><?xml version="1.0" encoding="utf-8"?>
<sst xmlns="http://schemas.openxmlformats.org/spreadsheetml/2006/main" count="119" uniqueCount="93">
  <si>
    <t>Regione</t>
  </si>
  <si>
    <t>ton. I semestre</t>
  </si>
  <si>
    <t>% realizzazione</t>
  </si>
  <si>
    <t>ton. II semestre</t>
  </si>
  <si>
    <t>ton annue</t>
  </si>
  <si>
    <t>obiettivo* (ton annue)</t>
  </si>
  <si>
    <t>% annua di realizzazione</t>
  </si>
  <si>
    <t>Piemonte</t>
  </si>
  <si>
    <t>Valle d'Aosta</t>
  </si>
  <si>
    <t>Liguria</t>
  </si>
  <si>
    <t>Trentino A.A.</t>
  </si>
  <si>
    <t>Veneto</t>
  </si>
  <si>
    <t>Friuli V. G.</t>
  </si>
  <si>
    <t>Lombardia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</si>
  <si>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</si>
  <si>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</si>
  <si>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</si>
  <si>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</si>
  <si>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</si>
  <si>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</si>
  <si>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</si>
  <si>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</si>
  <si>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</si>
  <si>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</si>
  <si>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</si>
  <si>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</si>
  <si>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</si>
  <si>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</si>
  <si>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Target di raccolta</t>
  </si>
  <si>
    <t>D</t>
  </si>
  <si>
    <t>obiettivo di area (ton annue)</t>
  </si>
  <si>
    <t>QUANTITA' AL DI FUORI DELLA TOLLERANZA DEL 10%</t>
  </si>
  <si>
    <t>C</t>
  </si>
  <si>
    <t>TONNELLATE PER CATEGORIA</t>
  </si>
  <si>
    <t>P</t>
  </si>
  <si>
    <t>M</t>
  </si>
  <si>
    <t>G</t>
  </si>
  <si>
    <t>E</t>
  </si>
  <si>
    <t>F</t>
  </si>
  <si>
    <t>H</t>
  </si>
  <si>
    <t>I</t>
  </si>
  <si>
    <t>L</t>
  </si>
  <si>
    <t>quantità (ton.)</t>
  </si>
  <si>
    <t>percentuale</t>
  </si>
  <si>
    <t>Recupero materia</t>
  </si>
  <si>
    <t>Recupero energia</t>
  </si>
  <si>
    <r>
      <t>Q</t>
    </r>
    <r>
      <rPr>
        <vertAlign val="subscript"/>
        <sz val="11"/>
        <color indexed="8"/>
        <rFont val="Calibri"/>
        <family val="2"/>
      </rPr>
      <t>racc</t>
    </r>
    <r>
      <rPr>
        <sz val="11"/>
        <color indexed="8"/>
        <rFont val="Calibri"/>
        <family val="2"/>
      </rPr>
      <t xml:space="preserve"> I</t>
    </r>
    <r>
      <rPr>
        <vertAlign val="subscript"/>
        <sz val="11"/>
        <color indexed="8"/>
        <rFont val="Calibri"/>
        <family val="2"/>
      </rPr>
      <t>sem</t>
    </r>
    <r>
      <rPr>
        <sz val="11"/>
        <color indexed="8"/>
        <rFont val="Calibri"/>
        <family val="2"/>
      </rPr>
      <t xml:space="preserve"> avviato ad operazioni di 
preparazione per il riutilizzo</t>
    </r>
  </si>
  <si>
    <r>
      <t>Q</t>
    </r>
    <r>
      <rPr>
        <vertAlign val="subscript"/>
        <sz val="11"/>
        <color indexed="8"/>
        <rFont val="Calibri"/>
        <family val="2"/>
      </rPr>
      <t>racc</t>
    </r>
    <r>
      <rPr>
        <sz val="11"/>
        <color indexed="8"/>
        <rFont val="Calibri"/>
        <family val="2"/>
      </rPr>
      <t xml:space="preserve"> I</t>
    </r>
    <r>
      <rPr>
        <vertAlign val="subscript"/>
        <sz val="11"/>
        <color indexed="8"/>
        <rFont val="Calibri"/>
        <family val="2"/>
      </rPr>
      <t>sem</t>
    </r>
    <r>
      <rPr>
        <sz val="11"/>
        <color indexed="8"/>
        <rFont val="Calibri"/>
        <family val="2"/>
      </rPr>
      <t xml:space="preserve"> avviato nell'anno a frantumazione</t>
    </r>
  </si>
  <si>
    <r>
      <t>Q</t>
    </r>
    <r>
      <rPr>
        <vertAlign val="subscript"/>
        <sz val="11"/>
        <color indexed="8"/>
        <rFont val="Calibri"/>
        <family val="2"/>
      </rPr>
      <t>racc</t>
    </r>
    <r>
      <rPr>
        <sz val="11"/>
        <color indexed="8"/>
        <rFont val="Calibri"/>
        <family val="2"/>
      </rPr>
      <t xml:space="preserve"> I</t>
    </r>
    <r>
      <rPr>
        <vertAlign val="subscript"/>
        <sz val="11"/>
        <color indexed="8"/>
        <rFont val="Calibri"/>
        <family val="2"/>
      </rPr>
      <t>sem</t>
    </r>
    <r>
      <rPr>
        <sz val="11"/>
        <color indexed="8"/>
        <rFont val="Calibri"/>
        <family val="2"/>
      </rPr>
      <t xml:space="preserve"> avviati nell'anno ad altre operazioni
(</t>
    </r>
    <r>
      <rPr>
        <b/>
        <u val="single"/>
        <sz val="11"/>
        <color indexed="8"/>
        <rFont val="Calibri"/>
        <family val="2"/>
      </rPr>
      <t>specificare le operazioni</t>
    </r>
    <r>
      <rPr>
        <sz val="11"/>
        <color indexed="8"/>
        <rFont val="Calibri"/>
        <family val="2"/>
      </rPr>
      <t>)</t>
    </r>
  </si>
  <si>
    <t>Mese di:</t>
  </si>
  <si>
    <t>Gennaio</t>
  </si>
  <si>
    <t>Febbraio</t>
  </si>
  <si>
    <t>Marzo</t>
  </si>
  <si>
    <t>Aprile</t>
  </si>
  <si>
    <t xml:space="preserve">Maggio </t>
  </si>
  <si>
    <t>Giugno</t>
  </si>
  <si>
    <t>QUANTITA' ENTRO LA TOLLERANZA DEL 10%</t>
  </si>
  <si>
    <t>Nelle NOTE:</t>
  </si>
  <si>
    <r>
      <rPr>
        <b/>
        <sz val="11"/>
        <color indexed="56"/>
        <rFont val="Calibri"/>
        <family val="2"/>
      </rPr>
      <t>Ton. di scostamento ammesse</t>
    </r>
    <r>
      <rPr>
        <b/>
        <sz val="11"/>
        <color indexed="54"/>
        <rFont val="Calibri"/>
        <family val="2"/>
      </rPr>
      <t xml:space="preserve">
 </t>
    </r>
    <r>
      <rPr>
        <b/>
        <sz val="11"/>
        <color indexed="56"/>
        <rFont val="Calibri"/>
        <family val="2"/>
      </rPr>
      <t>(in eccesso o difetto)
10% dell'obiettivo di area del primo semestre</t>
    </r>
  </si>
  <si>
    <t>Ammontare del contributo individuato per la gestione 2021 ex direttiva prot. N. 103883/MATTM del 11/12/2020 (Euro)</t>
  </si>
  <si>
    <t>Ammontare del contributo introitato con la vendita degli pneumatici nel primo semestre 2021                                           (Euro)</t>
  </si>
  <si>
    <t>Immesso nell'anno 2019</t>
  </si>
  <si>
    <t>Quantità di PFU gestita nel 2020</t>
  </si>
  <si>
    <t>A</t>
  </si>
  <si>
    <t>B</t>
  </si>
  <si>
    <t>N</t>
  </si>
  <si>
    <t>O</t>
  </si>
  <si>
    <t>Quantità di PFU in carico a inzio anno</t>
  </si>
  <si>
    <r>
      <t>Raccolti nel PRIMO SEMESTRE (Q</t>
    </r>
    <r>
      <rPr>
        <vertAlign val="subscript"/>
        <sz val="11"/>
        <color indexed="8"/>
        <rFont val="Calibri"/>
        <family val="2"/>
      </rPr>
      <t xml:space="preserve">racc 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sem</t>
    </r>
    <r>
      <rPr>
        <sz val="11"/>
        <color indexed="8"/>
        <rFont val="Calibri"/>
        <family val="2"/>
      </rPr>
      <t>)</t>
    </r>
  </si>
  <si>
    <t>Totale trattamento (I+L+M)</t>
  </si>
  <si>
    <t>% realizzazione (N/E)</t>
  </si>
  <si>
    <t>Immesso nell'anno 2020</t>
  </si>
  <si>
    <r>
      <t>Q</t>
    </r>
    <r>
      <rPr>
        <vertAlign val="subscript"/>
        <sz val="11"/>
        <rFont val="Calibri"/>
        <family val="2"/>
      </rPr>
      <t>racc</t>
    </r>
    <r>
      <rPr>
        <sz val="11"/>
        <rFont val="Calibri"/>
        <family val="2"/>
      </rPr>
      <t xml:space="preserve"> I</t>
    </r>
    <r>
      <rPr>
        <vertAlign val="subscript"/>
        <sz val="11"/>
        <rFont val="Calibri"/>
        <family val="2"/>
      </rPr>
      <t>sem</t>
    </r>
    <r>
      <rPr>
        <sz val="11"/>
        <rFont val="Calibri"/>
        <family val="2"/>
      </rPr>
      <t xml:space="preserve"> avviato ad operazioni di 
recupero R13</t>
    </r>
    <r>
      <rPr>
        <b/>
        <sz val="11"/>
        <rFont val="Calibri"/>
        <family val="2"/>
      </rPr>
      <t xml:space="preserve"> al 3 luglio 2021</t>
    </r>
  </si>
  <si>
    <t xml:space="preserve">TABELLA 3: Target di raccolta da conseguire nel primo semestre 2021 per aree geografiche, determinato sulla base delle percentuali di cui all'Allegato V del D.M. 182/2019 </t>
  </si>
  <si>
    <r>
      <t>obiettivo di area (ton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primo semestre</t>
    </r>
    <r>
      <rPr>
        <b/>
        <sz val="11"/>
        <color indexed="8"/>
        <rFont val="Calibri"/>
        <family val="2"/>
      </rPr>
      <t>)</t>
    </r>
  </si>
  <si>
    <t>TABELLA 5: Ulteriori informazioni</t>
  </si>
  <si>
    <t>NOTE</t>
  </si>
  <si>
    <r>
      <t>PFU non gestiti nel 2020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(ex art. 4-ter del DL 23/2020, cd. "Liquidità")</t>
    </r>
  </si>
  <si>
    <t>Avanzo di gestione esercizio 2020 (Euro)</t>
  </si>
  <si>
    <t>Costi sostenuti per la gestione al 30 giugno 2021                       (Euro)</t>
  </si>
  <si>
    <t>Differenza tra tonnellate raccolte 
per area e obiettivo (ton)</t>
  </si>
  <si>
    <t>Obietivo di gestione dell'anno 2021 
((110%*D)+C ))</t>
  </si>
  <si>
    <t>GESTIONE PFU PRIMO SEMESTRE 2021</t>
  </si>
  <si>
    <t>Vigilanza</t>
  </si>
  <si>
    <t>Nome o ragione sociale</t>
  </si>
  <si>
    <t>CF</t>
  </si>
  <si>
    <t>Partita IVA</t>
  </si>
  <si>
    <t>Indirizzo mail</t>
  </si>
  <si>
    <t>Indirizzo pec</t>
  </si>
  <si>
    <t>TABELLA 1: Quantità di PFU gestiti nel primo semestre 2021 rendicontati sulla base del punto 2 dell'Allegato IV del DM 182/19</t>
  </si>
  <si>
    <t>TABELLA 2: Risultati della gestione del primo semestre 2021 rendicontati sulla base del punto 3 dell'Allegato IV del D.M. 182/2019</t>
  </si>
  <si>
    <t>TABELLA 4: Quantità di PFU raccolte nel primo semestre 2021 (ton.)</t>
  </si>
  <si>
    <t>Verifica eventuale superamento tolleranza ammessa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</si>
</sst>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34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54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vertAlign val="subscript"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24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0" fontId="24" fillId="13" borderId="3" applyNumberFormat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2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5" borderId="4" applyNumberFormat="0" applyFont="0" applyAlignment="0" applyProtection="0"/>
    <xf numFmtId="0" fontId="27" fillId="9" borderId="5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0" borderId="0" xfId="0" applyFont="1" applyAlignment="1">
      <alignment/>
    </xf>
    <xf numFmtId="0" fontId="2" fillId="4" borderId="0" xfId="0" applyFont="1" applyFill="1" applyBorder="1" applyAlignment="1">
      <alignment/>
    </xf>
    <xf numFmtId="9" fontId="2" fillId="4" borderId="0" xfId="48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7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9" fillId="4" borderId="1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10" fontId="0" fillId="13" borderId="0" xfId="48" applyNumberFormat="1" applyFon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10" fontId="0" fillId="13" borderId="20" xfId="48" applyNumberFormat="1" applyFont="1" applyFill="1" applyBorder="1" applyAlignment="1">
      <alignment horizontal="center"/>
    </xf>
    <xf numFmtId="10" fontId="0" fillId="13" borderId="17" xfId="48" applyNumberFormat="1" applyFont="1" applyFill="1" applyBorder="1" applyAlignment="1">
      <alignment horizontal="center"/>
    </xf>
    <xf numFmtId="10" fontId="2" fillId="13" borderId="20" xfId="48" applyNumberFormat="1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10" fontId="0" fillId="13" borderId="15" xfId="48" applyNumberFormat="1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10" fontId="0" fillId="13" borderId="10" xfId="48" applyNumberFormat="1" applyFont="1" applyFill="1" applyBorder="1" applyAlignment="1">
      <alignment horizontal="center"/>
    </xf>
    <xf numFmtId="10" fontId="0" fillId="13" borderId="18" xfId="48" applyNumberFormat="1" applyFont="1" applyFill="1" applyBorder="1" applyAlignment="1">
      <alignment horizontal="center"/>
    </xf>
    <xf numFmtId="10" fontId="2" fillId="13" borderId="10" xfId="48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4" borderId="10" xfId="0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wrapText="1"/>
    </xf>
    <xf numFmtId="0" fontId="10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0" fontId="0" fillId="5" borderId="0" xfId="48" applyNumberFormat="1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0" fontId="0" fillId="5" borderId="20" xfId="48" applyNumberFormat="1" applyFont="1" applyFill="1" applyBorder="1" applyAlignment="1">
      <alignment horizontal="center"/>
    </xf>
    <xf numFmtId="10" fontId="0" fillId="5" borderId="17" xfId="48" applyNumberFormat="1" applyFont="1" applyFill="1" applyBorder="1" applyAlignment="1">
      <alignment horizontal="center"/>
    </xf>
    <xf numFmtId="10" fontId="2" fillId="5" borderId="20" xfId="48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0" fillId="5" borderId="13" xfId="0" applyFill="1" applyBorder="1" applyAlignment="1">
      <alignment/>
    </xf>
    <xf numFmtId="0" fontId="9" fillId="5" borderId="13" xfId="0" applyFont="1" applyFill="1" applyBorder="1" applyAlignment="1">
      <alignment/>
    </xf>
    <xf numFmtId="2" fontId="9" fillId="5" borderId="15" xfId="0" applyNumberFormat="1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2" fontId="9" fillId="5" borderId="18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" borderId="15" xfId="0" applyFont="1" applyFill="1" applyBorder="1" applyAlignment="1">
      <alignment/>
    </xf>
    <xf numFmtId="0" fontId="3" fillId="5" borderId="18" xfId="0" applyFont="1" applyFill="1" applyBorder="1" applyAlignment="1">
      <alignment horizontal="center"/>
    </xf>
    <xf numFmtId="0" fontId="0" fillId="7" borderId="22" xfId="0" applyFill="1" applyBorder="1" applyAlignment="1">
      <alignment/>
    </xf>
    <xf numFmtId="9" fontId="0" fillId="7" borderId="23" xfId="48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9" fontId="0" fillId="7" borderId="10" xfId="48" applyFont="1" applyFill="1" applyBorder="1" applyAlignment="1">
      <alignment horizontal="center"/>
    </xf>
    <xf numFmtId="9" fontId="2" fillId="7" borderId="10" xfId="48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15" fillId="4" borderId="0" xfId="0" applyFont="1" applyFill="1" applyAlignment="1">
      <alignment/>
    </xf>
    <xf numFmtId="0" fontId="2" fillId="5" borderId="10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0" fillId="4" borderId="11" xfId="0" applyFill="1" applyBorder="1" applyAlignment="1">
      <alignment vertical="center" wrapText="1"/>
    </xf>
    <xf numFmtId="0" fontId="2" fillId="5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/>
      <protection locked="0"/>
    </xf>
    <xf numFmtId="0" fontId="9" fillId="4" borderId="13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left"/>
    </xf>
    <xf numFmtId="0" fontId="15" fillId="4" borderId="13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15" fillId="4" borderId="0" xfId="0" applyFont="1" applyFill="1" applyAlignment="1">
      <alignment/>
    </xf>
    <xf numFmtId="0" fontId="2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20" fillId="18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0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/>
      <protection locked="0"/>
    </xf>
    <xf numFmtId="0" fontId="12" fillId="0" borderId="1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6" fillId="4" borderId="11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1352550</xdr:colOff>
      <xdr:row>1</xdr:row>
      <xdr:rowOff>19050</xdr:rowOff>
    </xdr:from>
    <xdr:to>
      <xdr:col>5</xdr:col>
      <xdr:colOff>200025</xdr:colOff>
      <xdr:row>6</xdr:row>
      <xdr:rowOff>19050</xdr:rowOff>
    </xdr:to>
    <xdr:pic>
      <xdr:nvPicPr>
        <xdr:cNvPr id="1" name="Picture 1" descr="LOGO PF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09550"/>
          <a:ext cx="1762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70" zoomScaleNormal="70" zoomScalePageLayoutView="0" workbookViewId="0" topLeftCell="A1">
      <selection activeCell="H31" sqref="H31"/>
    </sheetView>
  </sheetViews>
  <sheetFormatPr defaultColWidth="9.140625" defaultRowHeight="15"/>
  <cols>
    <col min="1" max="1" width="28.7109375" style="0" customWidth="1"/>
    <col min="2" max="2" width="36.140625" style="0" bestFit="1" customWidth="1"/>
    <col min="3" max="3" width="21.00390625" style="0" bestFit="1" customWidth="1"/>
    <col min="4" max="4" width="20.421875" style="0" customWidth="1"/>
    <col min="5" max="5" width="23.28125" style="0" customWidth="1"/>
    <col min="6" max="6" width="17.28125" style="0" customWidth="1"/>
    <col min="7" max="7" width="36.140625" style="0" bestFit="1" customWidth="1"/>
    <col min="8" max="8" width="18.00390625" style="0" bestFit="1" customWidth="1"/>
    <col min="9" max="9" width="47.28125" style="0" customWidth="1"/>
    <col min="10" max="10" width="24.7109375" style="0" customWidth="1"/>
    <col min="11" max="11" width="60.57421875" style="0" bestFit="1" customWidth="1"/>
    <col min="12" max="12" width="15.00390625" style="0" customWidth="1"/>
    <col min="13" max="13" width="15.140625" style="0" customWidth="1"/>
    <col min="14" max="14" width="13.28125" style="0" customWidth="1"/>
    <col min="15" max="15" width="11.140625" style="0" customWidth="1"/>
    <col min="16" max="16" width="22.140625" style="0" customWidth="1"/>
    <col min="17" max="17" width="47.421875" style="0" customWidth="1"/>
  </cols>
  <sheetData>
    <row r="1" spans="1:24" ht="15">
      <c r="A1" s="6"/>
      <c r="B1" s="6"/>
      <c r="C1" s="6"/>
      <c r="D1" s="6"/>
      <c r="E1" s="6"/>
      <c r="F1" s="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" customHeight="1">
      <c r="A2" s="153" t="s">
        <v>82</v>
      </c>
      <c r="B2" s="154"/>
      <c r="C2" s="154"/>
      <c r="D2" s="151" t="s">
        <v>83</v>
      </c>
      <c r="E2" s="6"/>
      <c r="F2" s="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" customHeight="1">
      <c r="A3" s="154"/>
      <c r="B3" s="154"/>
      <c r="C3" s="154"/>
      <c r="D3" s="152"/>
      <c r="E3" s="6"/>
      <c r="F3" s="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 customHeight="1">
      <c r="A4" s="154"/>
      <c r="B4" s="154"/>
      <c r="C4" s="154"/>
      <c r="D4" s="152"/>
      <c r="E4" s="6"/>
      <c r="F4" s="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23.25" customHeight="1">
      <c r="A5" s="154"/>
      <c r="B5" s="154"/>
      <c r="C5" s="154"/>
      <c r="D5" s="152"/>
      <c r="E5" s="6"/>
      <c r="F5" s="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23.25" customHeight="1">
      <c r="A6" s="154"/>
      <c r="B6" s="154"/>
      <c r="C6" s="154"/>
      <c r="D6" s="152"/>
      <c r="E6" s="6"/>
      <c r="F6" s="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5">
      <c r="A7" s="159"/>
      <c r="B7" s="160"/>
      <c r="C7" s="160"/>
      <c r="D7" s="160"/>
      <c r="E7" s="160"/>
      <c r="F7" s="160"/>
      <c r="G7" s="11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15">
      <c r="A8" s="141" t="s">
        <v>84</v>
      </c>
      <c r="B8" s="155"/>
      <c r="C8" s="155"/>
      <c r="D8" s="155"/>
      <c r="E8" s="155"/>
      <c r="F8" s="155"/>
      <c r="G8" s="119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5">
      <c r="A9" s="141" t="s">
        <v>85</v>
      </c>
      <c r="B9" s="155"/>
      <c r="C9" s="155"/>
      <c r="D9" s="155"/>
      <c r="E9" s="155"/>
      <c r="F9" s="155"/>
      <c r="G9" s="11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15">
      <c r="A10" s="141" t="s">
        <v>86</v>
      </c>
      <c r="B10" s="155"/>
      <c r="C10" s="155"/>
      <c r="D10" s="155"/>
      <c r="E10" s="155"/>
      <c r="F10" s="155"/>
      <c r="G10" s="119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">
      <c r="A11" s="141" t="s">
        <v>87</v>
      </c>
      <c r="B11" s="167"/>
      <c r="C11" s="167"/>
      <c r="D11" s="167"/>
      <c r="E11" s="167"/>
      <c r="F11" s="167"/>
      <c r="G11" s="11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5">
      <c r="A12" s="141" t="s">
        <v>88</v>
      </c>
      <c r="B12" s="155"/>
      <c r="C12" s="155"/>
      <c r="D12" s="155"/>
      <c r="E12" s="155"/>
      <c r="F12" s="155"/>
      <c r="G12" s="119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15">
      <c r="A13" s="156"/>
      <c r="B13" s="157"/>
      <c r="C13" s="157"/>
      <c r="D13" s="157"/>
      <c r="E13" s="157"/>
      <c r="F13" s="158"/>
      <c r="G13" s="11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15">
      <c r="A14" s="159"/>
      <c r="B14" s="160"/>
      <c r="C14" s="160"/>
      <c r="D14" s="160"/>
      <c r="E14" s="160"/>
      <c r="F14" s="161"/>
      <c r="G14" s="11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26.25" customHeight="1">
      <c r="A15" s="162" t="s">
        <v>89</v>
      </c>
      <c r="B15" s="163"/>
      <c r="C15" s="163"/>
      <c r="D15" s="163"/>
      <c r="E15" s="163"/>
      <c r="F15" s="164"/>
      <c r="G15" s="11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1"/>
      <c r="B16" s="27"/>
      <c r="C16" s="146" t="s">
        <v>33</v>
      </c>
      <c r="D16" s="147"/>
      <c r="E16" s="147"/>
      <c r="F16" s="165"/>
      <c r="G16" s="115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64"/>
      <c r="B17" s="27"/>
      <c r="C17" s="122" t="s">
        <v>34</v>
      </c>
      <c r="D17" s="122" t="s">
        <v>35</v>
      </c>
      <c r="E17" s="122" t="s">
        <v>36</v>
      </c>
      <c r="F17" s="22" t="s">
        <v>27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79" t="s">
        <v>63</v>
      </c>
      <c r="B18" s="2" t="s">
        <v>61</v>
      </c>
      <c r="C18" s="124"/>
      <c r="D18" s="125"/>
      <c r="E18" s="126"/>
      <c r="F18" s="140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79" t="s">
        <v>64</v>
      </c>
      <c r="B19" s="2" t="s">
        <v>62</v>
      </c>
      <c r="C19" s="127"/>
      <c r="D19" s="123"/>
      <c r="E19" s="128"/>
      <c r="F19" s="140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29.25" customHeight="1">
      <c r="A20" s="79" t="s">
        <v>32</v>
      </c>
      <c r="B20" s="120" t="s">
        <v>77</v>
      </c>
      <c r="C20" s="129"/>
      <c r="D20" s="130"/>
      <c r="E20" s="131"/>
      <c r="F20" s="121">
        <f>(0.95*F18)-F19</f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5">
      <c r="A21" s="23" t="s">
        <v>29</v>
      </c>
      <c r="B21" s="80" t="s">
        <v>71</v>
      </c>
      <c r="C21" s="132"/>
      <c r="D21" s="132"/>
      <c r="E21" s="132"/>
      <c r="F21" s="84">
        <f aca="true" t="shared" si="0" ref="F21:F29">SUM(C21:E21)</f>
        <v>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.75" customHeight="1">
      <c r="A22" s="25" t="s">
        <v>37</v>
      </c>
      <c r="B22" s="81" t="s">
        <v>81</v>
      </c>
      <c r="C22" s="113">
        <f>1.1*C21</f>
        <v>0</v>
      </c>
      <c r="D22" s="113">
        <f>1.1*D21</f>
        <v>0</v>
      </c>
      <c r="E22" s="113">
        <f>1.1*E21</f>
        <v>0</v>
      </c>
      <c r="F22" s="116">
        <f>SUM(C22:E22)+F20</f>
        <v>0</v>
      </c>
      <c r="G22" s="29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5">
      <c r="A23" s="23" t="s">
        <v>38</v>
      </c>
      <c r="B23" s="9" t="s">
        <v>67</v>
      </c>
      <c r="C23" s="133"/>
      <c r="D23" s="133"/>
      <c r="E23" s="133"/>
      <c r="F23" s="84">
        <f t="shared" si="0"/>
        <v>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8">
      <c r="A24" s="11" t="s">
        <v>36</v>
      </c>
      <c r="B24" s="9" t="s">
        <v>68</v>
      </c>
      <c r="C24" s="133"/>
      <c r="D24" s="133"/>
      <c r="E24" s="133"/>
      <c r="F24" s="84">
        <f t="shared" si="0"/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3">
      <c r="A25" s="23" t="s">
        <v>39</v>
      </c>
      <c r="B25" s="82" t="s">
        <v>72</v>
      </c>
      <c r="C25" s="133"/>
      <c r="D25" s="133"/>
      <c r="E25" s="133"/>
      <c r="F25" s="84">
        <f t="shared" si="0"/>
        <v>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3">
      <c r="A26" s="23" t="s">
        <v>40</v>
      </c>
      <c r="B26" s="24" t="s">
        <v>46</v>
      </c>
      <c r="C26" s="133"/>
      <c r="D26" s="133"/>
      <c r="E26" s="133"/>
      <c r="F26" s="84">
        <f t="shared" si="0"/>
        <v>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3">
      <c r="A27" s="23" t="s">
        <v>41</v>
      </c>
      <c r="B27" s="24" t="s">
        <v>47</v>
      </c>
      <c r="C27" s="133"/>
      <c r="D27" s="133"/>
      <c r="E27" s="133"/>
      <c r="F27" s="84">
        <f t="shared" si="0"/>
        <v>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48">
      <c r="A28" s="23" t="s">
        <v>35</v>
      </c>
      <c r="B28" s="24" t="s">
        <v>48</v>
      </c>
      <c r="C28" s="133"/>
      <c r="D28" s="133"/>
      <c r="E28" s="133"/>
      <c r="F28" s="84">
        <f t="shared" si="0"/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5">
      <c r="A29" s="23" t="s">
        <v>65</v>
      </c>
      <c r="B29" s="9" t="s">
        <v>69</v>
      </c>
      <c r="C29" s="114">
        <f>C26+C27+C28</f>
        <v>0</v>
      </c>
      <c r="D29" s="114">
        <f>D26+D27+D28</f>
        <v>0</v>
      </c>
      <c r="E29" s="114">
        <f>E26+E27+E28</f>
        <v>0</v>
      </c>
      <c r="F29" s="84">
        <f t="shared" si="0"/>
        <v>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6" s="27" customFormat="1" ht="15">
      <c r="A30" s="15" t="s">
        <v>66</v>
      </c>
      <c r="B30" s="9" t="s">
        <v>70</v>
      </c>
      <c r="C30" s="114" t="e">
        <f>C29/C22</f>
        <v>#DIV/0!</v>
      </c>
      <c r="D30" s="114" t="e">
        <f>D29/D22</f>
        <v>#DIV/0!</v>
      </c>
      <c r="E30" s="114" t="e">
        <f>E29/E22</f>
        <v>#DIV/0!</v>
      </c>
      <c r="F30" s="84" t="e">
        <f>F29/F22</f>
        <v>#DIV/0!</v>
      </c>
    </row>
    <row r="31" spans="1:6" s="27" customFormat="1" ht="15">
      <c r="A31" s="26"/>
      <c r="B31" s="6"/>
      <c r="C31" s="26"/>
      <c r="D31" s="26"/>
      <c r="E31" s="26"/>
      <c r="F31" s="20"/>
    </row>
    <row r="32" spans="1:6" s="27" customFormat="1" ht="15">
      <c r="A32" s="26"/>
      <c r="B32" s="6"/>
      <c r="C32" s="26"/>
      <c r="D32" s="26"/>
      <c r="E32" s="26"/>
      <c r="F32" s="20"/>
    </row>
    <row r="33" spans="1:3" s="27" customFormat="1" ht="15">
      <c r="A33" s="26"/>
      <c r="B33" s="6"/>
      <c r="C33" s="6"/>
    </row>
    <row r="34" spans="1:6" s="27" customFormat="1" ht="33" customHeight="1">
      <c r="A34" s="166" t="s">
        <v>90</v>
      </c>
      <c r="B34" s="166"/>
      <c r="C34" s="166"/>
      <c r="D34" s="30"/>
      <c r="E34" s="20"/>
      <c r="F34" s="20"/>
    </row>
    <row r="35" spans="1:3" s="27" customFormat="1" ht="15">
      <c r="A35" s="26"/>
      <c r="B35" s="16" t="s">
        <v>42</v>
      </c>
      <c r="C35" s="16" t="s">
        <v>43</v>
      </c>
    </row>
    <row r="36" spans="1:3" s="27" customFormat="1" ht="15">
      <c r="A36" s="15" t="s">
        <v>44</v>
      </c>
      <c r="B36" s="134"/>
      <c r="C36" s="112" t="e">
        <f>B36/$F$29</f>
        <v>#DIV/0!</v>
      </c>
    </row>
    <row r="37" spans="1:3" s="27" customFormat="1" ht="15">
      <c r="A37" s="15" t="s">
        <v>45</v>
      </c>
      <c r="B37" s="134"/>
      <c r="C37" s="112" t="e">
        <f>B37/$F$29</f>
        <v>#DIV/0!</v>
      </c>
    </row>
    <row r="38" spans="1:3" s="27" customFormat="1" ht="15">
      <c r="A38" s="26"/>
      <c r="B38" s="6"/>
      <c r="C38" s="6"/>
    </row>
    <row r="39" spans="2:3" s="27" customFormat="1" ht="15">
      <c r="B39" s="6"/>
      <c r="C39" s="6"/>
    </row>
    <row r="40" spans="1:3" s="27" customFormat="1" ht="15">
      <c r="A40" s="26"/>
      <c r="B40" s="6"/>
      <c r="C40" s="31"/>
    </row>
    <row r="41" spans="1:5" s="27" customFormat="1" ht="38.25" customHeight="1">
      <c r="A41" s="168" t="s">
        <v>73</v>
      </c>
      <c r="B41" s="169"/>
      <c r="C41" s="169"/>
      <c r="D41" s="169"/>
      <c r="E41" s="170"/>
    </row>
    <row r="42" spans="1:24" ht="75">
      <c r="A42" s="51" t="s">
        <v>0</v>
      </c>
      <c r="B42" s="58" t="s">
        <v>28</v>
      </c>
      <c r="C42" s="59" t="s">
        <v>30</v>
      </c>
      <c r="D42" s="60" t="s">
        <v>74</v>
      </c>
      <c r="E42" s="57" t="s">
        <v>58</v>
      </c>
      <c r="F42" s="1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15">
      <c r="A43" s="4" t="s">
        <v>7</v>
      </c>
      <c r="B43" s="106"/>
      <c r="C43" s="65"/>
      <c r="D43" s="92"/>
      <c r="E43" s="93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5">
      <c r="A44" s="7" t="s">
        <v>8</v>
      </c>
      <c r="B44" s="107">
        <v>0.11</v>
      </c>
      <c r="C44" s="71">
        <f>$F$22*B44</f>
        <v>0</v>
      </c>
      <c r="D44" s="100">
        <f>C44/2</f>
        <v>0</v>
      </c>
      <c r="E44" s="94">
        <f>0.1*D44</f>
        <v>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15">
      <c r="A45" s="10" t="s">
        <v>9</v>
      </c>
      <c r="B45" s="108"/>
      <c r="C45" s="72"/>
      <c r="D45" s="101"/>
      <c r="E45" s="9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15">
      <c r="A46" s="4" t="s">
        <v>10</v>
      </c>
      <c r="B46" s="109"/>
      <c r="C46" s="73"/>
      <c r="D46" s="102"/>
      <c r="E46" s="9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5">
      <c r="A47" s="7" t="s">
        <v>11</v>
      </c>
      <c r="B47" s="107">
        <v>0.12</v>
      </c>
      <c r="C47" s="71">
        <f>$F$22*B47</f>
        <v>0</v>
      </c>
      <c r="D47" s="100">
        <f>C47/2</f>
        <v>0</v>
      </c>
      <c r="E47" s="94">
        <f>0.1*D47</f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15">
      <c r="A48" s="10" t="s">
        <v>12</v>
      </c>
      <c r="B48" s="108"/>
      <c r="C48" s="72"/>
      <c r="D48" s="101"/>
      <c r="E48" s="9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15">
      <c r="A49" s="1" t="s">
        <v>13</v>
      </c>
      <c r="B49" s="107">
        <v>0.15</v>
      </c>
      <c r="C49" s="71">
        <f>$F$22*B49</f>
        <v>0</v>
      </c>
      <c r="D49" s="103">
        <f>C49/2</f>
        <v>0</v>
      </c>
      <c r="E49" s="97">
        <f>0.1*D49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5">
      <c r="A50" s="1" t="s">
        <v>14</v>
      </c>
      <c r="B50" s="110">
        <v>0.08</v>
      </c>
      <c r="C50" s="74">
        <f>$F$22*B50</f>
        <v>0</v>
      </c>
      <c r="D50" s="100">
        <f>C50/2</f>
        <v>0</v>
      </c>
      <c r="E50" s="94">
        <f>0.1*D50</f>
        <v>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15">
      <c r="A51" s="4" t="s">
        <v>15</v>
      </c>
      <c r="B51" s="109"/>
      <c r="C51" s="73"/>
      <c r="D51" s="102"/>
      <c r="E51" s="98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15">
      <c r="A52" s="7" t="s">
        <v>16</v>
      </c>
      <c r="B52" s="107">
        <v>0.11</v>
      </c>
      <c r="C52" s="71">
        <f>$F$22*B52</f>
        <v>0</v>
      </c>
      <c r="D52" s="100">
        <f>C52/2</f>
        <v>0</v>
      </c>
      <c r="E52" s="94">
        <f>0.1*D52</f>
        <v>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15">
      <c r="A53" s="10" t="s">
        <v>17</v>
      </c>
      <c r="B53" s="108"/>
      <c r="C53" s="72"/>
      <c r="D53" s="101"/>
      <c r="E53" s="9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15">
      <c r="A54" s="4" t="s">
        <v>18</v>
      </c>
      <c r="B54" s="109"/>
      <c r="C54" s="73"/>
      <c r="D54" s="104"/>
      <c r="E54" s="9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5">
      <c r="A55" s="7" t="s">
        <v>19</v>
      </c>
      <c r="B55" s="107">
        <v>0.13</v>
      </c>
      <c r="C55" s="71">
        <f>$F$22*B55</f>
        <v>0</v>
      </c>
      <c r="D55" s="100">
        <f>C55/2</f>
        <v>0</v>
      </c>
      <c r="E55" s="94">
        <f>0.1*D55</f>
        <v>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15">
      <c r="A56" s="10" t="s">
        <v>20</v>
      </c>
      <c r="B56" s="108"/>
      <c r="C56" s="72"/>
      <c r="D56" s="104"/>
      <c r="E56" s="95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15">
      <c r="A57" s="1" t="s">
        <v>21</v>
      </c>
      <c r="B57" s="107">
        <v>0.09</v>
      </c>
      <c r="C57" s="71">
        <f>$F$22*B57</f>
        <v>0</v>
      </c>
      <c r="D57" s="103">
        <f>C57/2</f>
        <v>0</v>
      </c>
      <c r="E57" s="94">
        <f>0.1*D57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15">
      <c r="A58" s="4" t="s">
        <v>22</v>
      </c>
      <c r="B58" s="109"/>
      <c r="C58" s="73"/>
      <c r="D58" s="104"/>
      <c r="E58" s="9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15">
      <c r="A59" s="7" t="s">
        <v>23</v>
      </c>
      <c r="B59" s="107">
        <v>0.1</v>
      </c>
      <c r="C59" s="71">
        <f>$F$22*B59</f>
        <v>0</v>
      </c>
      <c r="D59" s="100">
        <f>C59/2</f>
        <v>0</v>
      </c>
      <c r="E59" s="94">
        <f>0.1*D59</f>
        <v>0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15">
      <c r="A60" s="10" t="s">
        <v>24</v>
      </c>
      <c r="B60" s="108"/>
      <c r="C60" s="72"/>
      <c r="D60" s="104"/>
      <c r="E60" s="95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15">
      <c r="A61" s="4" t="s">
        <v>25</v>
      </c>
      <c r="B61" s="109"/>
      <c r="C61" s="75"/>
      <c r="D61" s="102"/>
      <c r="E61" s="9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ht="15">
      <c r="A62" s="10" t="s">
        <v>26</v>
      </c>
      <c r="B62" s="107">
        <v>0.11</v>
      </c>
      <c r="C62" s="76">
        <f>$F$22*B62</f>
        <v>0</v>
      </c>
      <c r="D62" s="105">
        <f>C62/2</f>
        <v>0</v>
      </c>
      <c r="E62" s="99">
        <f>0.1*D62</f>
        <v>0</v>
      </c>
      <c r="F62" s="27"/>
      <c r="G62" s="27"/>
      <c r="H62" s="27"/>
      <c r="I62" s="27"/>
      <c r="J62" s="148" t="s">
        <v>57</v>
      </c>
      <c r="K62" s="148"/>
      <c r="L62" s="148"/>
      <c r="M62" s="148"/>
      <c r="N62" s="148"/>
      <c r="O62" s="148"/>
      <c r="P62" s="148"/>
      <c r="Q62" s="27"/>
      <c r="R62" s="27"/>
      <c r="S62" s="27"/>
      <c r="T62" s="27"/>
      <c r="U62" s="27"/>
      <c r="V62" s="27"/>
      <c r="W62" s="27"/>
      <c r="X62" s="27"/>
    </row>
    <row r="63" spans="1:24" ht="15">
      <c r="A63" s="13" t="s">
        <v>27</v>
      </c>
      <c r="B63" s="111">
        <v>1</v>
      </c>
      <c r="C63" s="28"/>
      <c r="D63" s="27"/>
      <c r="E63" s="27"/>
      <c r="F63" s="27"/>
      <c r="G63" s="27"/>
      <c r="H63" s="27"/>
      <c r="I63" s="27"/>
      <c r="J63" s="150" t="s">
        <v>56</v>
      </c>
      <c r="K63" s="150"/>
      <c r="L63" s="148"/>
      <c r="M63" s="148"/>
      <c r="N63" s="148"/>
      <c r="O63" s="148"/>
      <c r="P63" s="148"/>
      <c r="Q63" s="27"/>
      <c r="R63" s="27"/>
      <c r="S63" s="27"/>
      <c r="T63" s="27"/>
      <c r="U63" s="27"/>
      <c r="V63" s="27"/>
      <c r="W63" s="27"/>
      <c r="X63" s="27"/>
    </row>
    <row r="64" spans="1:24" ht="15">
      <c r="A64" s="18"/>
      <c r="B64" s="19"/>
      <c r="C64" s="28"/>
      <c r="D64" s="27"/>
      <c r="E64" s="27"/>
      <c r="F64" s="27"/>
      <c r="G64" s="27"/>
      <c r="H64" s="27"/>
      <c r="I64" s="27"/>
      <c r="J64" s="149" t="s">
        <v>31</v>
      </c>
      <c r="K64" s="150"/>
      <c r="L64" s="148"/>
      <c r="M64" s="148"/>
      <c r="N64" s="148"/>
      <c r="O64" s="148"/>
      <c r="P64" s="148"/>
      <c r="Q64" s="27"/>
      <c r="R64" s="27"/>
      <c r="S64" s="27"/>
      <c r="T64" s="27"/>
      <c r="U64" s="27"/>
      <c r="V64" s="27"/>
      <c r="W64" s="27"/>
      <c r="X64" s="27"/>
    </row>
    <row r="65" spans="1:24" ht="15">
      <c r="A65" s="18"/>
      <c r="B65" s="19"/>
      <c r="C65" s="28"/>
      <c r="D65" s="27"/>
      <c r="E65" s="27"/>
      <c r="F65" s="27"/>
      <c r="G65" s="27"/>
      <c r="H65" s="27"/>
      <c r="I65" s="27"/>
      <c r="J65" s="149"/>
      <c r="K65" s="150"/>
      <c r="L65" s="148"/>
      <c r="M65" s="148"/>
      <c r="N65" s="148"/>
      <c r="O65" s="148"/>
      <c r="P65" s="148"/>
      <c r="Q65" s="27"/>
      <c r="R65" s="27"/>
      <c r="S65" s="27"/>
      <c r="T65" s="27"/>
      <c r="U65" s="27"/>
      <c r="V65" s="27"/>
      <c r="W65" s="27"/>
      <c r="X65" s="27"/>
    </row>
    <row r="66" spans="1:24" ht="15">
      <c r="A66" s="18"/>
      <c r="B66" s="19"/>
      <c r="C66" s="28"/>
      <c r="D66" s="27"/>
      <c r="E66" s="27"/>
      <c r="F66" s="27"/>
      <c r="G66" s="27"/>
      <c r="H66" s="27"/>
      <c r="I66" s="27"/>
      <c r="J66" s="18"/>
      <c r="K66" s="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21" customHeight="1">
      <c r="A67" s="178" t="s">
        <v>91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80"/>
      <c r="R67" s="27"/>
      <c r="S67" s="27"/>
      <c r="T67" s="27"/>
      <c r="U67" s="27"/>
      <c r="V67" s="27"/>
      <c r="W67" s="27"/>
      <c r="X67" s="27"/>
    </row>
    <row r="68" spans="1:24" ht="21" customHeight="1">
      <c r="A68" s="61"/>
      <c r="B68" s="171" t="s">
        <v>49</v>
      </c>
      <c r="C68" s="172"/>
      <c r="D68" s="172"/>
      <c r="E68" s="172"/>
      <c r="F68" s="172"/>
      <c r="G68" s="172"/>
      <c r="H68" s="61"/>
      <c r="I68" s="78"/>
      <c r="J68" s="9"/>
      <c r="K68" s="9"/>
      <c r="L68" s="176"/>
      <c r="M68" s="177"/>
      <c r="N68" s="173"/>
      <c r="O68" s="174"/>
      <c r="P68" s="174"/>
      <c r="Q68" s="175"/>
      <c r="R68" s="27"/>
      <c r="S68" s="27"/>
      <c r="T68" s="27"/>
      <c r="U68" s="27"/>
      <c r="V68" s="27"/>
      <c r="W68" s="27"/>
      <c r="X68" s="27"/>
    </row>
    <row r="69" spans="1:24" ht="45">
      <c r="A69" s="53" t="s">
        <v>0</v>
      </c>
      <c r="B69" s="52" t="s">
        <v>50</v>
      </c>
      <c r="C69" s="52" t="s">
        <v>51</v>
      </c>
      <c r="D69" s="52" t="s">
        <v>52</v>
      </c>
      <c r="E69" s="52" t="s">
        <v>53</v>
      </c>
      <c r="F69" s="52" t="s">
        <v>54</v>
      </c>
      <c r="G69" s="52" t="s">
        <v>55</v>
      </c>
      <c r="H69" s="62" t="s">
        <v>1</v>
      </c>
      <c r="I69" s="62" t="s">
        <v>2</v>
      </c>
      <c r="J69" s="63" t="s">
        <v>80</v>
      </c>
      <c r="K69" s="117" t="s">
        <v>92</v>
      </c>
      <c r="L69" s="62" t="s">
        <v>3</v>
      </c>
      <c r="M69" s="62" t="s">
        <v>2</v>
      </c>
      <c r="N69" s="52" t="s">
        <v>4</v>
      </c>
      <c r="O69" s="59" t="s">
        <v>5</v>
      </c>
      <c r="P69" s="52" t="s">
        <v>6</v>
      </c>
      <c r="Q69" s="83" t="s">
        <v>76</v>
      </c>
      <c r="R69" s="27"/>
      <c r="S69" s="27"/>
      <c r="T69" s="27"/>
      <c r="U69" s="27"/>
      <c r="V69" s="27"/>
      <c r="W69" s="27"/>
      <c r="X69" s="27"/>
    </row>
    <row r="70" spans="1:24" ht="15">
      <c r="A70" s="3" t="s">
        <v>7</v>
      </c>
      <c r="B70" s="133"/>
      <c r="C70" s="133"/>
      <c r="D70" s="133"/>
      <c r="E70" s="133"/>
      <c r="F70" s="133"/>
      <c r="G70" s="133"/>
      <c r="H70" s="84">
        <f>SUM(B70:G70)</f>
        <v>0</v>
      </c>
      <c r="I70" s="85"/>
      <c r="J70" s="34"/>
      <c r="K70" s="142"/>
      <c r="L70" s="35"/>
      <c r="M70" s="36"/>
      <c r="N70" s="35">
        <f aca="true" t="shared" si="1" ref="N70:N90">H70+L70</f>
        <v>0</v>
      </c>
      <c r="O70" s="65"/>
      <c r="P70" s="45"/>
      <c r="Q70" s="135"/>
      <c r="R70" s="27"/>
      <c r="S70" s="27"/>
      <c r="T70" s="27"/>
      <c r="U70" s="27"/>
      <c r="V70" s="27"/>
      <c r="W70" s="27"/>
      <c r="X70" s="27"/>
    </row>
    <row r="71" spans="1:24" ht="15">
      <c r="A71" s="5" t="s">
        <v>8</v>
      </c>
      <c r="B71" s="133"/>
      <c r="C71" s="133"/>
      <c r="D71" s="133"/>
      <c r="E71" s="133"/>
      <c r="F71" s="133"/>
      <c r="G71" s="133"/>
      <c r="H71" s="84">
        <f aca="true" t="shared" si="2" ref="H71:H89">SUM(B71:G71)</f>
        <v>0</v>
      </c>
      <c r="I71" s="86" t="e">
        <f>(H70+H71+H72)/(C44/2)</f>
        <v>#DIV/0!</v>
      </c>
      <c r="J71" s="33">
        <f>ABS((H70+H71+H72)-(C44/2))</f>
        <v>0</v>
      </c>
      <c r="K71" s="143" t="str">
        <f>IF(J71&gt;E44,$J$64,$J$63)</f>
        <v>QUANTITA' ENTRO LA TOLLERANZA DEL 10%</v>
      </c>
      <c r="L71" s="35"/>
      <c r="M71" s="37" t="e">
        <f>(L70+L71+L72)/(C44/2)</f>
        <v>#DIV/0!</v>
      </c>
      <c r="N71" s="35">
        <f t="shared" si="1"/>
        <v>0</v>
      </c>
      <c r="O71" s="66">
        <f>C44</f>
        <v>0</v>
      </c>
      <c r="P71" s="46" t="e">
        <f>(N70+N71+N72)/C44</f>
        <v>#DIV/0!</v>
      </c>
      <c r="Q71" s="136"/>
      <c r="R71" s="27"/>
      <c r="S71" s="27"/>
      <c r="T71" s="27"/>
      <c r="U71" s="27"/>
      <c r="V71" s="27"/>
      <c r="W71" s="27"/>
      <c r="X71" s="27"/>
    </row>
    <row r="72" spans="1:24" ht="15">
      <c r="A72" s="8" t="s">
        <v>9</v>
      </c>
      <c r="B72" s="133"/>
      <c r="C72" s="133"/>
      <c r="D72" s="133"/>
      <c r="E72" s="133"/>
      <c r="F72" s="133"/>
      <c r="G72" s="133"/>
      <c r="H72" s="84">
        <f t="shared" si="2"/>
        <v>0</v>
      </c>
      <c r="I72" s="87"/>
      <c r="J72" s="32"/>
      <c r="K72" s="144"/>
      <c r="L72" s="35"/>
      <c r="M72" s="38"/>
      <c r="N72" s="35">
        <f t="shared" si="1"/>
        <v>0</v>
      </c>
      <c r="O72" s="67"/>
      <c r="P72" s="47"/>
      <c r="Q72" s="137"/>
      <c r="R72" s="27"/>
      <c r="S72" s="27"/>
      <c r="T72" s="27"/>
      <c r="U72" s="27"/>
      <c r="V72" s="27"/>
      <c r="W72" s="27"/>
      <c r="X72" s="27"/>
    </row>
    <row r="73" spans="1:24" ht="15">
      <c r="A73" s="3" t="s">
        <v>10</v>
      </c>
      <c r="B73" s="133"/>
      <c r="C73" s="133"/>
      <c r="D73" s="133"/>
      <c r="E73" s="133"/>
      <c r="F73" s="133"/>
      <c r="G73" s="133"/>
      <c r="H73" s="84">
        <f t="shared" si="2"/>
        <v>0</v>
      </c>
      <c r="I73" s="85"/>
      <c r="J73" s="34"/>
      <c r="K73" s="142"/>
      <c r="L73" s="35"/>
      <c r="M73" s="36"/>
      <c r="N73" s="35">
        <f t="shared" si="1"/>
        <v>0</v>
      </c>
      <c r="O73" s="68"/>
      <c r="P73" s="45"/>
      <c r="Q73" s="135"/>
      <c r="R73" s="27"/>
      <c r="S73" s="27"/>
      <c r="T73" s="27"/>
      <c r="U73" s="27"/>
      <c r="V73" s="27"/>
      <c r="W73" s="27"/>
      <c r="X73" s="27"/>
    </row>
    <row r="74" spans="1:24" ht="15">
      <c r="A74" s="5" t="s">
        <v>11</v>
      </c>
      <c r="B74" s="133"/>
      <c r="C74" s="133"/>
      <c r="D74" s="133"/>
      <c r="E74" s="133"/>
      <c r="F74" s="133"/>
      <c r="G74" s="133"/>
      <c r="H74" s="84">
        <f t="shared" si="2"/>
        <v>0</v>
      </c>
      <c r="I74" s="86" t="e">
        <f>(H73+H74+H75)/(C47/2)</f>
        <v>#DIV/0!</v>
      </c>
      <c r="J74" s="33">
        <f>ABS((H73+H74+H75)-(C47/2))</f>
        <v>0</v>
      </c>
      <c r="K74" s="143" t="str">
        <f>IF(J74&gt;E47,$J$64,$J$63)</f>
        <v>QUANTITA' ENTRO LA TOLLERANZA DEL 10%</v>
      </c>
      <c r="L74" s="35"/>
      <c r="M74" s="37" t="e">
        <f>(L73+L74+L75)/(C47/2)</f>
        <v>#DIV/0!</v>
      </c>
      <c r="N74" s="35">
        <f t="shared" si="1"/>
        <v>0</v>
      </c>
      <c r="O74" s="66">
        <f>C47</f>
        <v>0</v>
      </c>
      <c r="P74" s="46" t="e">
        <f>(N73+N74+N75)/C47</f>
        <v>#DIV/0!</v>
      </c>
      <c r="Q74" s="136"/>
      <c r="R74" s="27"/>
      <c r="S74" s="27"/>
      <c r="T74" s="27"/>
      <c r="U74" s="27"/>
      <c r="V74" s="27"/>
      <c r="W74" s="27"/>
      <c r="X74" s="27"/>
    </row>
    <row r="75" spans="1:24" ht="15">
      <c r="A75" s="8" t="s">
        <v>12</v>
      </c>
      <c r="B75" s="133"/>
      <c r="C75" s="133"/>
      <c r="D75" s="133"/>
      <c r="E75" s="133"/>
      <c r="F75" s="133"/>
      <c r="G75" s="133"/>
      <c r="H75" s="84">
        <f t="shared" si="2"/>
        <v>0</v>
      </c>
      <c r="I75" s="87"/>
      <c r="J75" s="32"/>
      <c r="K75" s="144"/>
      <c r="L75" s="35"/>
      <c r="M75" s="38"/>
      <c r="N75" s="35">
        <f t="shared" si="1"/>
        <v>0</v>
      </c>
      <c r="O75" s="67"/>
      <c r="P75" s="47"/>
      <c r="Q75" s="137"/>
      <c r="R75" s="27"/>
      <c r="S75" s="27"/>
      <c r="T75" s="27"/>
      <c r="U75" s="27"/>
      <c r="V75" s="27"/>
      <c r="W75" s="27"/>
      <c r="X75" s="27"/>
    </row>
    <row r="76" spans="1:24" ht="15">
      <c r="A76" s="2" t="s">
        <v>13</v>
      </c>
      <c r="B76" s="133"/>
      <c r="C76" s="133"/>
      <c r="D76" s="133"/>
      <c r="E76" s="133"/>
      <c r="F76" s="133"/>
      <c r="G76" s="133"/>
      <c r="H76" s="84">
        <f t="shared" si="2"/>
        <v>0</v>
      </c>
      <c r="I76" s="88" t="e">
        <f>H76/(C49/2)</f>
        <v>#DIV/0!</v>
      </c>
      <c r="J76" s="43">
        <f>ABS(H76-(C49/2))</f>
        <v>0</v>
      </c>
      <c r="K76" s="145" t="str">
        <f>IF(J76&gt;E49,$J$64,$J$63)</f>
        <v>QUANTITA' ENTRO LA TOLLERANZA DEL 10%</v>
      </c>
      <c r="L76" s="35"/>
      <c r="M76" s="39" t="e">
        <f>L76/(C49/2)</f>
        <v>#DIV/0!</v>
      </c>
      <c r="N76" s="35">
        <f t="shared" si="1"/>
        <v>0</v>
      </c>
      <c r="O76" s="69">
        <f>C49</f>
        <v>0</v>
      </c>
      <c r="P76" s="48" t="e">
        <f>N76/C49</f>
        <v>#DIV/0!</v>
      </c>
      <c r="Q76" s="138"/>
      <c r="R76" s="27"/>
      <c r="S76" s="27"/>
      <c r="T76" s="27"/>
      <c r="U76" s="27"/>
      <c r="V76" s="27"/>
      <c r="W76" s="27"/>
      <c r="X76" s="27"/>
    </row>
    <row r="77" spans="1:24" ht="15">
      <c r="A77" s="2" t="s">
        <v>14</v>
      </c>
      <c r="B77" s="133"/>
      <c r="C77" s="133"/>
      <c r="D77" s="133"/>
      <c r="E77" s="133"/>
      <c r="F77" s="133"/>
      <c r="G77" s="133"/>
      <c r="H77" s="84">
        <f t="shared" si="2"/>
        <v>0</v>
      </c>
      <c r="I77" s="88" t="e">
        <f>H77/(C50/2)</f>
        <v>#DIV/0!</v>
      </c>
      <c r="J77" s="43">
        <f>ABS(H77-(C50/2))</f>
        <v>0</v>
      </c>
      <c r="K77" s="143" t="str">
        <f>IF(J77&gt;E50,$J$64,$J$63)</f>
        <v>QUANTITA' ENTRO LA TOLLERANZA DEL 10%</v>
      </c>
      <c r="L77" s="35"/>
      <c r="M77" s="39" t="e">
        <f>L77/(C50/2)</f>
        <v>#DIV/0!</v>
      </c>
      <c r="N77" s="35">
        <f t="shared" si="1"/>
        <v>0</v>
      </c>
      <c r="O77" s="69">
        <f>C50</f>
        <v>0</v>
      </c>
      <c r="P77" s="48" t="e">
        <f>N77/C50</f>
        <v>#DIV/0!</v>
      </c>
      <c r="Q77" s="136"/>
      <c r="R77" s="27"/>
      <c r="S77" s="27"/>
      <c r="T77" s="27"/>
      <c r="U77" s="27"/>
      <c r="V77" s="27"/>
      <c r="W77" s="27"/>
      <c r="X77" s="27"/>
    </row>
    <row r="78" spans="1:24" ht="15">
      <c r="A78" s="3" t="s">
        <v>15</v>
      </c>
      <c r="B78" s="133"/>
      <c r="C78" s="133"/>
      <c r="D78" s="133"/>
      <c r="E78" s="133"/>
      <c r="F78" s="133"/>
      <c r="G78" s="133"/>
      <c r="H78" s="84">
        <f t="shared" si="2"/>
        <v>0</v>
      </c>
      <c r="I78" s="85"/>
      <c r="J78" s="34"/>
      <c r="K78" s="142"/>
      <c r="L78" s="35"/>
      <c r="M78" s="36"/>
      <c r="N78" s="35">
        <f t="shared" si="1"/>
        <v>0</v>
      </c>
      <c r="O78" s="68"/>
      <c r="P78" s="45"/>
      <c r="Q78" s="135"/>
      <c r="R78" s="27"/>
      <c r="S78" s="27"/>
      <c r="T78" s="27"/>
      <c r="U78" s="27"/>
      <c r="V78" s="27"/>
      <c r="W78" s="27"/>
      <c r="X78" s="27"/>
    </row>
    <row r="79" spans="1:24" ht="15">
      <c r="A79" s="5" t="s">
        <v>16</v>
      </c>
      <c r="B79" s="133"/>
      <c r="C79" s="133"/>
      <c r="D79" s="133"/>
      <c r="E79" s="133"/>
      <c r="F79" s="133"/>
      <c r="G79" s="133"/>
      <c r="H79" s="84">
        <f t="shared" si="2"/>
        <v>0</v>
      </c>
      <c r="I79" s="86" t="e">
        <f>(H78+H79+H80)/(C52/2)</f>
        <v>#DIV/0!</v>
      </c>
      <c r="J79" s="33">
        <f>ABS((H78+H79+H80)-(C52/2))</f>
        <v>0</v>
      </c>
      <c r="K79" s="143" t="str">
        <f>IF(J79&gt;E52,$J$64,$J$63)</f>
        <v>QUANTITA' ENTRO LA TOLLERANZA DEL 10%</v>
      </c>
      <c r="L79" s="35"/>
      <c r="M79" s="37" t="e">
        <f>(L78+L79+L80)/(C52/2)</f>
        <v>#DIV/0!</v>
      </c>
      <c r="N79" s="35">
        <f t="shared" si="1"/>
        <v>0</v>
      </c>
      <c r="O79" s="66">
        <f>C52</f>
        <v>0</v>
      </c>
      <c r="P79" s="46" t="e">
        <f>(N78+N79+N80)/C52</f>
        <v>#DIV/0!</v>
      </c>
      <c r="Q79" s="136"/>
      <c r="R79" s="27"/>
      <c r="S79" s="27"/>
      <c r="T79" s="27"/>
      <c r="U79" s="27"/>
      <c r="V79" s="27"/>
      <c r="W79" s="27"/>
      <c r="X79" s="27"/>
    </row>
    <row r="80" spans="1:24" ht="15">
      <c r="A80" s="8" t="s">
        <v>17</v>
      </c>
      <c r="B80" s="133"/>
      <c r="C80" s="133"/>
      <c r="D80" s="133"/>
      <c r="E80" s="133"/>
      <c r="F80" s="133"/>
      <c r="G80" s="133"/>
      <c r="H80" s="84">
        <f t="shared" si="2"/>
        <v>0</v>
      </c>
      <c r="I80" s="87"/>
      <c r="J80" s="32"/>
      <c r="K80" s="144"/>
      <c r="L80" s="35"/>
      <c r="M80" s="38"/>
      <c r="N80" s="35">
        <f t="shared" si="1"/>
        <v>0</v>
      </c>
      <c r="O80" s="67"/>
      <c r="P80" s="47"/>
      <c r="Q80" s="137"/>
      <c r="R80" s="27"/>
      <c r="S80" s="27"/>
      <c r="T80" s="27"/>
      <c r="U80" s="27"/>
      <c r="V80" s="27"/>
      <c r="W80" s="27"/>
      <c r="X80" s="27"/>
    </row>
    <row r="81" spans="1:24" ht="15">
      <c r="A81" s="3" t="s">
        <v>18</v>
      </c>
      <c r="B81" s="133"/>
      <c r="C81" s="133"/>
      <c r="D81" s="133"/>
      <c r="E81" s="133"/>
      <c r="F81" s="133"/>
      <c r="G81" s="133"/>
      <c r="H81" s="84">
        <f t="shared" si="2"/>
        <v>0</v>
      </c>
      <c r="I81" s="85"/>
      <c r="J81" s="34"/>
      <c r="K81" s="142"/>
      <c r="L81" s="35"/>
      <c r="M81" s="36"/>
      <c r="N81" s="35">
        <f t="shared" si="1"/>
        <v>0</v>
      </c>
      <c r="O81" s="68"/>
      <c r="P81" s="45"/>
      <c r="Q81" s="135"/>
      <c r="R81" s="27"/>
      <c r="S81" s="27"/>
      <c r="T81" s="27"/>
      <c r="U81" s="27"/>
      <c r="V81" s="27"/>
      <c r="W81" s="27"/>
      <c r="X81" s="27"/>
    </row>
    <row r="82" spans="1:24" ht="15">
      <c r="A82" s="5" t="s">
        <v>19</v>
      </c>
      <c r="B82" s="133"/>
      <c r="C82" s="133"/>
      <c r="D82" s="133"/>
      <c r="E82" s="133"/>
      <c r="F82" s="133"/>
      <c r="G82" s="133"/>
      <c r="H82" s="84">
        <f t="shared" si="2"/>
        <v>0</v>
      </c>
      <c r="I82" s="86" t="e">
        <f>(H81+H82+H83)/(C55/2)</f>
        <v>#DIV/0!</v>
      </c>
      <c r="J82" s="33">
        <f>ABS((H81+H82+H83)-(C55/2))</f>
        <v>0</v>
      </c>
      <c r="K82" s="143" t="str">
        <f>IF(J82&gt;E55,$J$64,$J$63)</f>
        <v>QUANTITA' ENTRO LA TOLLERANZA DEL 10%</v>
      </c>
      <c r="L82" s="35"/>
      <c r="M82" s="37" t="e">
        <f>(L81+L82+L83)/(C55/2)</f>
        <v>#DIV/0!</v>
      </c>
      <c r="N82" s="35">
        <f t="shared" si="1"/>
        <v>0</v>
      </c>
      <c r="O82" s="66">
        <f>C55</f>
        <v>0</v>
      </c>
      <c r="P82" s="46" t="e">
        <f>(N81+N82+N83)/C55</f>
        <v>#DIV/0!</v>
      </c>
      <c r="Q82" s="136"/>
      <c r="R82" s="27"/>
      <c r="S82" s="27"/>
      <c r="T82" s="27"/>
      <c r="U82" s="27"/>
      <c r="V82" s="27"/>
      <c r="W82" s="27"/>
      <c r="X82" s="27"/>
    </row>
    <row r="83" spans="1:24" ht="15">
      <c r="A83" s="8" t="s">
        <v>20</v>
      </c>
      <c r="B83" s="133"/>
      <c r="C83" s="133"/>
      <c r="D83" s="133"/>
      <c r="E83" s="133"/>
      <c r="F83" s="133"/>
      <c r="G83" s="133"/>
      <c r="H83" s="84">
        <f t="shared" si="2"/>
        <v>0</v>
      </c>
      <c r="I83" s="87"/>
      <c r="J83" s="32"/>
      <c r="K83" s="144"/>
      <c r="L83" s="35"/>
      <c r="M83" s="38"/>
      <c r="N83" s="35">
        <f t="shared" si="1"/>
        <v>0</v>
      </c>
      <c r="O83" s="67"/>
      <c r="P83" s="47"/>
      <c r="Q83" s="137"/>
      <c r="R83" s="27"/>
      <c r="S83" s="27"/>
      <c r="T83" s="27"/>
      <c r="U83" s="27"/>
      <c r="V83" s="27"/>
      <c r="W83" s="27"/>
      <c r="X83" s="27"/>
    </row>
    <row r="84" spans="1:24" ht="15">
      <c r="A84" s="2" t="s">
        <v>21</v>
      </c>
      <c r="B84" s="133"/>
      <c r="C84" s="133"/>
      <c r="D84" s="133"/>
      <c r="E84" s="133"/>
      <c r="F84" s="133"/>
      <c r="G84" s="133"/>
      <c r="H84" s="84">
        <f t="shared" si="2"/>
        <v>0</v>
      </c>
      <c r="I84" s="88" t="e">
        <f>H84/(C57/2)</f>
        <v>#DIV/0!</v>
      </c>
      <c r="J84" s="43">
        <f>ABS(H84-(C57/2))</f>
        <v>0</v>
      </c>
      <c r="K84" s="143" t="str">
        <f>IF(J84&gt;E57,$J$64,$J$63)</f>
        <v>QUANTITA' ENTRO LA TOLLERANZA DEL 10%</v>
      </c>
      <c r="L84" s="35"/>
      <c r="M84" s="39" t="e">
        <f>L84/(C57/2)</f>
        <v>#DIV/0!</v>
      </c>
      <c r="N84" s="35">
        <f t="shared" si="1"/>
        <v>0</v>
      </c>
      <c r="O84" s="69">
        <f>C57</f>
        <v>0</v>
      </c>
      <c r="P84" s="48" t="e">
        <f>N84/C57</f>
        <v>#DIV/0!</v>
      </c>
      <c r="Q84" s="136"/>
      <c r="R84" s="27"/>
      <c r="S84" s="27"/>
      <c r="T84" s="27"/>
      <c r="U84" s="27"/>
      <c r="V84" s="27"/>
      <c r="W84" s="27"/>
      <c r="X84" s="27"/>
    </row>
    <row r="85" spans="1:24" ht="15">
      <c r="A85" s="3" t="s">
        <v>22</v>
      </c>
      <c r="B85" s="133"/>
      <c r="C85" s="133"/>
      <c r="D85" s="133"/>
      <c r="E85" s="133"/>
      <c r="F85" s="133"/>
      <c r="G85" s="133"/>
      <c r="H85" s="84">
        <f t="shared" si="2"/>
        <v>0</v>
      </c>
      <c r="I85" s="85"/>
      <c r="J85" s="34"/>
      <c r="K85" s="142"/>
      <c r="L85" s="35"/>
      <c r="M85" s="36"/>
      <c r="N85" s="35">
        <f t="shared" si="1"/>
        <v>0</v>
      </c>
      <c r="O85" s="68"/>
      <c r="P85" s="45"/>
      <c r="Q85" s="135"/>
      <c r="R85" s="27"/>
      <c r="S85" s="27"/>
      <c r="T85" s="27"/>
      <c r="U85" s="27"/>
      <c r="V85" s="27"/>
      <c r="W85" s="27"/>
      <c r="X85" s="27"/>
    </row>
    <row r="86" spans="1:24" ht="15">
      <c r="A86" s="5" t="s">
        <v>23</v>
      </c>
      <c r="B86" s="133"/>
      <c r="C86" s="133"/>
      <c r="D86" s="133"/>
      <c r="E86" s="133"/>
      <c r="F86" s="133"/>
      <c r="G86" s="133"/>
      <c r="H86" s="84">
        <f t="shared" si="2"/>
        <v>0</v>
      </c>
      <c r="I86" s="86" t="e">
        <f>(H85+H86+H87)/(C59/2)</f>
        <v>#DIV/0!</v>
      </c>
      <c r="J86" s="33">
        <f>ABS((H85+H86+H87)-(C59/2))</f>
        <v>0</v>
      </c>
      <c r="K86" s="143" t="str">
        <f>IF(J86&gt;E59,$J$64,$J$63)</f>
        <v>QUANTITA' ENTRO LA TOLLERANZA DEL 10%</v>
      </c>
      <c r="L86" s="35"/>
      <c r="M86" s="37" t="e">
        <f>(L85+L86+L87)/(C59/2)</f>
        <v>#DIV/0!</v>
      </c>
      <c r="N86" s="35">
        <f t="shared" si="1"/>
        <v>0</v>
      </c>
      <c r="O86" s="66">
        <f>C59</f>
        <v>0</v>
      </c>
      <c r="P86" s="46" t="e">
        <f>(N85+N86+N87)/C59</f>
        <v>#DIV/0!</v>
      </c>
      <c r="Q86" s="136"/>
      <c r="R86" s="27"/>
      <c r="S86" s="27"/>
      <c r="T86" s="27"/>
      <c r="U86" s="27"/>
      <c r="V86" s="27"/>
      <c r="W86" s="27"/>
      <c r="X86" s="27"/>
    </row>
    <row r="87" spans="1:24" ht="15">
      <c r="A87" s="8" t="s">
        <v>24</v>
      </c>
      <c r="B87" s="133"/>
      <c r="C87" s="133"/>
      <c r="D87" s="133"/>
      <c r="E87" s="133"/>
      <c r="F87" s="133"/>
      <c r="G87" s="133"/>
      <c r="H87" s="84">
        <f t="shared" si="2"/>
        <v>0</v>
      </c>
      <c r="I87" s="87"/>
      <c r="J87" s="32"/>
      <c r="K87" s="143"/>
      <c r="L87" s="35"/>
      <c r="M87" s="38"/>
      <c r="N87" s="35">
        <f t="shared" si="1"/>
        <v>0</v>
      </c>
      <c r="O87" s="67"/>
      <c r="P87" s="47"/>
      <c r="Q87" s="137"/>
      <c r="R87" s="27"/>
      <c r="S87" s="27"/>
      <c r="T87" s="27"/>
      <c r="U87" s="27"/>
      <c r="V87" s="27"/>
      <c r="W87" s="27"/>
      <c r="X87" s="27"/>
    </row>
    <row r="88" spans="1:24" ht="15">
      <c r="A88" s="3" t="s">
        <v>25</v>
      </c>
      <c r="B88" s="133"/>
      <c r="C88" s="133"/>
      <c r="D88" s="133"/>
      <c r="E88" s="133"/>
      <c r="F88" s="133"/>
      <c r="G88" s="133"/>
      <c r="H88" s="84">
        <f t="shared" si="2"/>
        <v>0</v>
      </c>
      <c r="I88" s="85"/>
      <c r="J88" s="55"/>
      <c r="K88" s="142"/>
      <c r="L88" s="35"/>
      <c r="M88" s="36"/>
      <c r="N88" s="35">
        <f t="shared" si="1"/>
        <v>0</v>
      </c>
      <c r="O88" s="68"/>
      <c r="P88" s="45"/>
      <c r="Q88" s="135"/>
      <c r="R88" s="27"/>
      <c r="S88" s="27"/>
      <c r="T88" s="27"/>
      <c r="U88" s="27"/>
      <c r="V88" s="27"/>
      <c r="W88" s="27"/>
      <c r="X88" s="27"/>
    </row>
    <row r="89" spans="1:24" ht="15">
      <c r="A89" s="8" t="s">
        <v>26</v>
      </c>
      <c r="B89" s="133"/>
      <c r="C89" s="133"/>
      <c r="D89" s="133"/>
      <c r="E89" s="133"/>
      <c r="F89" s="133"/>
      <c r="G89" s="133"/>
      <c r="H89" s="84">
        <f t="shared" si="2"/>
        <v>0</v>
      </c>
      <c r="I89" s="89" t="e">
        <f>(H88+H89)/(C62/2)</f>
        <v>#DIV/0!</v>
      </c>
      <c r="J89" s="56">
        <f>ABS((H88+H89)-(C62/2))</f>
        <v>0</v>
      </c>
      <c r="K89" s="144" t="str">
        <f>IF(J89&gt;E62,$J$64,$J$63)</f>
        <v>QUANTITA' ENTRO LA TOLLERANZA DEL 10%</v>
      </c>
      <c r="L89" s="35"/>
      <c r="M89" s="40" t="e">
        <f>(L88+L89)/(C62/2)</f>
        <v>#DIV/0!</v>
      </c>
      <c r="N89" s="35">
        <f t="shared" si="1"/>
        <v>0</v>
      </c>
      <c r="O89" s="67">
        <f>C62</f>
        <v>0</v>
      </c>
      <c r="P89" s="49" t="e">
        <f>(N88+N89)/C62</f>
        <v>#DIV/0!</v>
      </c>
      <c r="Q89" s="136"/>
      <c r="R89" s="27"/>
      <c r="S89" s="27"/>
      <c r="T89" s="27"/>
      <c r="U89" s="27"/>
      <c r="V89" s="27"/>
      <c r="W89" s="27"/>
      <c r="X89" s="27"/>
    </row>
    <row r="90" spans="1:24" s="14" customFormat="1" ht="15">
      <c r="A90" s="12" t="s">
        <v>27</v>
      </c>
      <c r="B90" s="91">
        <f aca="true" t="shared" si="3" ref="B90:H90">SUM(B70:B89)</f>
        <v>0</v>
      </c>
      <c r="C90" s="91">
        <f t="shared" si="3"/>
        <v>0</v>
      </c>
      <c r="D90" s="91">
        <f t="shared" si="3"/>
        <v>0</v>
      </c>
      <c r="E90" s="91">
        <f t="shared" si="3"/>
        <v>0</v>
      </c>
      <c r="F90" s="91">
        <f t="shared" si="3"/>
        <v>0</v>
      </c>
      <c r="G90" s="91">
        <f t="shared" si="3"/>
        <v>0</v>
      </c>
      <c r="H90" s="84">
        <f t="shared" si="3"/>
        <v>0</v>
      </c>
      <c r="I90" s="90" t="e">
        <f>H90/(O90/2)</f>
        <v>#DIV/0!</v>
      </c>
      <c r="J90" s="44"/>
      <c r="K90" s="54"/>
      <c r="L90" s="42">
        <f>SUM(L70:L89)</f>
        <v>0</v>
      </c>
      <c r="M90" s="41" t="e">
        <f>L90/(O90/2)</f>
        <v>#DIV/0!</v>
      </c>
      <c r="N90" s="35">
        <f t="shared" si="1"/>
        <v>0</v>
      </c>
      <c r="O90" s="70">
        <f>F22</f>
        <v>0</v>
      </c>
      <c r="P90" s="50" t="e">
        <f>N90/O90</f>
        <v>#DIV/0!</v>
      </c>
      <c r="Q90" s="139"/>
      <c r="R90" s="28"/>
      <c r="S90" s="28"/>
      <c r="T90" s="28"/>
      <c r="U90" s="28"/>
      <c r="V90" s="28"/>
      <c r="W90" s="28"/>
      <c r="X90" s="28"/>
    </row>
    <row r="91" s="27" customFormat="1" ht="15"/>
    <row r="92" s="27" customFormat="1" ht="15"/>
    <row r="93" spans="1:2" s="27" customFormat="1" ht="18.75">
      <c r="A93" s="168" t="s">
        <v>75</v>
      </c>
      <c r="B93" s="170"/>
    </row>
    <row r="94" spans="1:2" s="27" customFormat="1" ht="30">
      <c r="A94" s="77" t="s">
        <v>78</v>
      </c>
      <c r="B94" s="134"/>
    </row>
    <row r="95" spans="1:2" s="27" customFormat="1" ht="75">
      <c r="A95" s="77" t="s">
        <v>59</v>
      </c>
      <c r="B95" s="134"/>
    </row>
    <row r="96" spans="1:2" s="27" customFormat="1" ht="75">
      <c r="A96" s="77" t="s">
        <v>60</v>
      </c>
      <c r="B96" s="134"/>
    </row>
    <row r="97" spans="1:2" ht="47.25" customHeight="1">
      <c r="A97" s="77" t="s">
        <v>79</v>
      </c>
      <c r="B97" s="134"/>
    </row>
  </sheetData>
  <sheetProtection password="B5CE" sheet="1"/>
  <mergeCells count="18">
    <mergeCell ref="A41:E41"/>
    <mergeCell ref="A93:B93"/>
    <mergeCell ref="B68:G68"/>
    <mergeCell ref="N68:Q68"/>
    <mergeCell ref="L68:M68"/>
    <mergeCell ref="A67:Q67"/>
    <mergeCell ref="A15:F15"/>
    <mergeCell ref="A7:F7"/>
    <mergeCell ref="C16:F16"/>
    <mergeCell ref="A34:C34"/>
    <mergeCell ref="B11:F11"/>
    <mergeCell ref="B12:F12"/>
    <mergeCell ref="B10:F10"/>
    <mergeCell ref="B9:F9"/>
    <mergeCell ref="D2:D6"/>
    <mergeCell ref="A2:C6"/>
    <mergeCell ref="B8:F8"/>
    <mergeCell ref="A13:F14"/>
  </mergeCells>
  <conditionalFormatting sqref="J82:K82">
    <cfRule type="expression" priority="14" dxfId="0">
      <formula>$J$82&gt;$E$55</formula>
    </cfRule>
  </conditionalFormatting>
  <conditionalFormatting sqref="J71:K71">
    <cfRule type="expression" priority="20" dxfId="0">
      <formula>$J$71&gt;$E$44</formula>
    </cfRule>
  </conditionalFormatting>
  <conditionalFormatting sqref="J74:K74">
    <cfRule type="expression" priority="18" dxfId="0">
      <formula>$J$74&gt;$E$47</formula>
    </cfRule>
  </conditionalFormatting>
  <conditionalFormatting sqref="J76:K76">
    <cfRule type="expression" priority="17" dxfId="0">
      <formula>$J$76&gt;$E$49</formula>
    </cfRule>
  </conditionalFormatting>
  <conditionalFormatting sqref="J77:K77">
    <cfRule type="expression" priority="16" dxfId="0">
      <formula>$J$77&gt;$E$50</formula>
    </cfRule>
  </conditionalFormatting>
  <conditionalFormatting sqref="J79:K79">
    <cfRule type="expression" priority="15" dxfId="0">
      <formula>$J$79&gt;$E$52</formula>
    </cfRule>
  </conditionalFormatting>
  <conditionalFormatting sqref="J84:K84">
    <cfRule type="expression" priority="13" dxfId="0">
      <formula>$J$84&gt;$E$57</formula>
    </cfRule>
  </conditionalFormatting>
  <conditionalFormatting sqref="J86:K86">
    <cfRule type="expression" priority="12" dxfId="0">
      <formula>$J$86&gt;$E$59</formula>
    </cfRule>
  </conditionalFormatting>
  <conditionalFormatting sqref="J89:K89">
    <cfRule type="expression" priority="11" dxfId="0">
      <formula>$J$89&gt;$E$62</formula>
    </cfRule>
  </conditionalFormatting>
  <printOptions/>
  <pageMargins left="0.2362204724409449" right="0" top="0.1968503937007874" bottom="0.1968503937007874" header="0.31496062992125984" footer="0.31496062992125984"/>
  <pageSetup fitToWidth="0" fitToHeight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Bisconti Franco</dc:creator>
  <cp:keywords/>
  <dc:description/>
  <cp:lastModifiedBy>xxx</cp:lastModifiedBy>
  <cp:lastPrinted>2021-09-30T14:34:41Z</cp:lastPrinted>
  <dcterms:created xsi:type="dcterms:W3CDTF">2021-09-01T10:00:34Z</dcterms:created>
  <dcterms:modified xsi:type="dcterms:W3CDTF">2021-10-01T11:06:13Z</dcterms:modified>
  <cp:category/>
  <cp:version/>
  <cp:contentType/>
  <cp:contentStatus/>
</cp:coreProperties>
</file>