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tabRatio="596" activeTab="2"/>
  </bookViews>
  <sheets>
    <sheet name="Introduction" sheetId="1" r:id="rId1"/>
    <sheet name="Methods&amp;Limits" sheetId="2" r:id="rId2"/>
    <sheet name="Contacts&amp;FQMS" sheetId="3" r:id="rId3"/>
    <sheet name="Sales&amp;Availability" sheetId="4" r:id="rId4"/>
    <sheet name="Petrol" sheetId="5" r:id="rId5"/>
    <sheet name="Diesel" sheetId="6" r:id="rId6"/>
  </sheets>
  <definedNames>
    <definedName name="_xlnm.Print_Area" localSheetId="2">'Contacts&amp;FQMS'!$A$1:$B$51</definedName>
    <definedName name="_xlnm.Print_Area" localSheetId="5">'Diesel'!$A$1:$K$63</definedName>
    <definedName name="_xlnm.Print_Area" localSheetId="4">'Petrol'!$A$1:$L$91</definedName>
    <definedName name="_xlnm.Print_Area" localSheetId="3">'Sales&amp;Availability'!$A$1:$F$56</definedName>
  </definedNames>
  <calcPr fullCalcOnLoad="1"/>
</workbook>
</file>

<file path=xl/sharedStrings.xml><?xml version="1.0" encoding="utf-8"?>
<sst xmlns="http://schemas.openxmlformats.org/spreadsheetml/2006/main" count="442" uniqueCount="231">
  <si>
    <t>--</t>
  </si>
  <si>
    <t>kPa</t>
  </si>
  <si>
    <t>% (v/v)</t>
  </si>
  <si>
    <t>% (m/m)</t>
  </si>
  <si>
    <t>-- Methanol</t>
  </si>
  <si>
    <t>-- Ethanol</t>
  </si>
  <si>
    <t>mg/kg</t>
  </si>
  <si>
    <t>g/l</t>
  </si>
  <si>
    <t>April</t>
  </si>
  <si>
    <t>August</t>
  </si>
  <si>
    <t>September</t>
  </si>
  <si>
    <t>November</t>
  </si>
  <si>
    <r>
      <t>o</t>
    </r>
    <r>
      <rPr>
        <sz val="8"/>
        <rFont val="Arial"/>
        <family val="2"/>
      </rPr>
      <t>C</t>
    </r>
  </si>
  <si>
    <r>
      <t>kg/m</t>
    </r>
    <r>
      <rPr>
        <vertAlign val="superscript"/>
        <sz val="8"/>
        <rFont val="Arial"/>
        <family val="2"/>
      </rPr>
      <t>3</t>
    </r>
  </si>
  <si>
    <t>Cetane number</t>
  </si>
  <si>
    <t>Country</t>
  </si>
  <si>
    <t>Reporting Year</t>
  </si>
  <si>
    <t>Unit</t>
  </si>
  <si>
    <t>Analytical and statistical results</t>
  </si>
  <si>
    <t>Minimum</t>
  </si>
  <si>
    <t>Maximum</t>
  </si>
  <si>
    <t>Mean</t>
  </si>
  <si>
    <t>Standard Deviation</t>
  </si>
  <si>
    <t>National Specification, if any</t>
  </si>
  <si>
    <t>According to 98/70 EC</t>
  </si>
  <si>
    <t>Motor Octane Number</t>
  </si>
  <si>
    <t>Research Octane Number</t>
  </si>
  <si>
    <t>Vapour Pressure, DVPE</t>
  </si>
  <si>
    <t>Distillation</t>
  </si>
  <si>
    <t>Hydrocarbon analysis</t>
  </si>
  <si>
    <t>-- Aromatics</t>
  </si>
  <si>
    <t>-- Benzene</t>
  </si>
  <si>
    <t>Oxygen content</t>
  </si>
  <si>
    <t>Oxygenates</t>
  </si>
  <si>
    <t>-- Iso-propyl alcohol</t>
  </si>
  <si>
    <t>-- Tert-butyl alcohol</t>
  </si>
  <si>
    <t>-- Iso-butyl alcohol</t>
  </si>
  <si>
    <t>-- Ethers with 5 or more carbon atoms per molecule</t>
  </si>
  <si>
    <t>-- other oxygenates</t>
  </si>
  <si>
    <t>Sulphur content</t>
  </si>
  <si>
    <t>Lead content</t>
  </si>
  <si>
    <t>Number of samples in month</t>
  </si>
  <si>
    <t>January</t>
  </si>
  <si>
    <t>February</t>
  </si>
  <si>
    <t>March</t>
  </si>
  <si>
    <t>May</t>
  </si>
  <si>
    <t>June</t>
  </si>
  <si>
    <t>July</t>
  </si>
  <si>
    <t>October</t>
  </si>
  <si>
    <t>December</t>
  </si>
  <si>
    <t>Total</t>
  </si>
  <si>
    <t>Reporting year</t>
  </si>
  <si>
    <t>Parameter</t>
  </si>
  <si>
    <t>National Specifications</t>
  </si>
  <si>
    <t>According to 98/70/EC</t>
  </si>
  <si>
    <t>Standard deviation</t>
  </si>
  <si>
    <r>
      <t xml:space="preserve">Density at 15 </t>
    </r>
    <r>
      <rPr>
        <vertAlign val="superscript"/>
        <sz val="8"/>
        <rFont val="Arial"/>
        <family val="2"/>
      </rPr>
      <t>o</t>
    </r>
    <r>
      <rPr>
        <sz val="8"/>
        <rFont val="Arial"/>
        <family val="2"/>
      </rPr>
      <t>C</t>
    </r>
  </si>
  <si>
    <t>Distillation -- 95-%-Point</t>
  </si>
  <si>
    <t>Parent fuel grade</t>
  </si>
  <si>
    <t>National fuel grade</t>
  </si>
  <si>
    <r>
      <t>N</t>
    </r>
    <r>
      <rPr>
        <b/>
        <vertAlign val="superscript"/>
        <sz val="8"/>
        <rFont val="Arial"/>
        <family val="2"/>
      </rPr>
      <t>o</t>
    </r>
    <r>
      <rPr>
        <b/>
        <sz val="8"/>
        <rFont val="Arial"/>
        <family val="2"/>
      </rPr>
      <t xml:space="preserve"> Samples</t>
    </r>
  </si>
  <si>
    <r>
      <t xml:space="preserve">Limiting value </t>
    </r>
    <r>
      <rPr>
        <b/>
        <vertAlign val="superscript"/>
        <sz val="10"/>
        <rFont val="Arial"/>
        <family val="2"/>
      </rPr>
      <t>(1)</t>
    </r>
  </si>
  <si>
    <t>Method</t>
  </si>
  <si>
    <t>Reproducability, R</t>
  </si>
  <si>
    <t>EN-ISO 5165</t>
  </si>
  <si>
    <t>EN-ISO 3675</t>
  </si>
  <si>
    <t>EN-ISO 3405</t>
  </si>
  <si>
    <t>IP 391</t>
  </si>
  <si>
    <t>Tolerance limits</t>
  </si>
  <si>
    <t>Exceeded?</t>
  </si>
  <si>
    <t>Notes on exceedences</t>
  </si>
  <si>
    <t>No. samples</t>
  </si>
  <si>
    <t>Values</t>
  </si>
  <si>
    <t>Date</t>
  </si>
  <si>
    <t>(1) The limiting values are "true values" and were established according to the procedures for limit setting in EN IASO 4259 :1995. The results of individual measurements shall be interpreted following the criteria described in EN ISO 4529 : 1995.</t>
  </si>
  <si>
    <t>Test Methods and Analysis</t>
  </si>
  <si>
    <t>Sampling Frequency</t>
  </si>
  <si>
    <t>Reporting Results</t>
  </si>
  <si>
    <t>Details/action taken</t>
  </si>
  <si>
    <r>
      <t xml:space="preserve">Limiting Value </t>
    </r>
    <r>
      <rPr>
        <b/>
        <vertAlign val="superscript"/>
        <sz val="10"/>
        <rFont val="Arial"/>
        <family val="2"/>
      </rPr>
      <t>(1)</t>
    </r>
  </si>
  <si>
    <t>EN 25164</t>
  </si>
  <si>
    <t>EN 25163</t>
  </si>
  <si>
    <t>ASTM D1319</t>
  </si>
  <si>
    <t>EN 1601</t>
  </si>
  <si>
    <t>EN 237</t>
  </si>
  <si>
    <t>(1) The limiting values are "true values" and were established according to the procedures for limit setting in EN ISO 4529:1995. The results of individual measurements shall be interpreted following the criteria described in EN ISO 4529:1995</t>
  </si>
  <si>
    <t>Reporting results</t>
  </si>
  <si>
    <t>Sampling frequency</t>
  </si>
  <si>
    <t>Summer Period*</t>
  </si>
  <si>
    <t>* N = 1st May to 30th September (normal) ; A = 1st June to 31st August (arctic).</t>
  </si>
  <si>
    <t>Details of those compiling the Fuel Quality Monitoring Report</t>
  </si>
  <si>
    <t>Date report completed</t>
  </si>
  <si>
    <t>Institute responsible for Report</t>
  </si>
  <si>
    <t>Telephone number:</t>
  </si>
  <si>
    <t>Email</t>
  </si>
  <si>
    <t>The authorities responsible for compiling the fuel quality monitoring report are requested to complete the table below</t>
  </si>
  <si>
    <t>Fuel Grade</t>
  </si>
  <si>
    <t>Member states are requested to complete the following table detailing the quantities of each grade of petrol and diesel marketed in their territory</t>
  </si>
  <si>
    <t>TOTAL SALES OF PETROL AND DIESEL</t>
  </si>
  <si>
    <t>Regular unleaded petrol (minimum RON = 91 &amp; &lt; 50 ppm Sulphur)</t>
  </si>
  <si>
    <t>Regular unleaded petrol (minimum RON = 91 &amp; &lt; 10 ppm Sulphur)</t>
  </si>
  <si>
    <t>Unleaded petrol (minimum 95 =&lt; RON &lt; 98)</t>
  </si>
  <si>
    <t>Unleaded petrol (minimum 95 =&lt; RON &lt; 98 &amp; &lt; 50 ppm Sulphur)</t>
  </si>
  <si>
    <t>Unleaded petrol (minimum 95 =&lt; RON &lt; 98 &amp; &lt; 10 ppm Sulphur)</t>
  </si>
  <si>
    <t>Unleaded petrol (minimum RON &gt;= 98)</t>
  </si>
  <si>
    <t>Unleaded petrol (minimum RON &gt;= 98 &amp; &lt; 50 ppm Sulphur)</t>
  </si>
  <si>
    <t>Unleaded petrol (minimum RON &gt;= 98 &amp; &lt; 10 ppm Sulphur)</t>
  </si>
  <si>
    <r>
      <t>Regular unleaded petrol (minimum RON = 91)</t>
    </r>
    <r>
      <rPr>
        <vertAlign val="superscript"/>
        <sz val="10"/>
        <rFont val="Arial"/>
        <family val="2"/>
      </rPr>
      <t>1</t>
    </r>
  </si>
  <si>
    <r>
      <t>Unleaded petrol (minimum RON = 95)</t>
    </r>
    <r>
      <rPr>
        <vertAlign val="superscript"/>
        <sz val="10"/>
        <rFont val="Arial"/>
        <family val="2"/>
      </rPr>
      <t>1</t>
    </r>
  </si>
  <si>
    <r>
      <t>Unleaded petrol (minimum RON = 95 &amp; &lt; 50 ppm Sulphur)</t>
    </r>
    <r>
      <rPr>
        <vertAlign val="superscript"/>
        <sz val="10"/>
        <rFont val="Arial"/>
        <family val="2"/>
      </rPr>
      <t>2</t>
    </r>
  </si>
  <si>
    <r>
      <t>Diesel fuel</t>
    </r>
    <r>
      <rPr>
        <vertAlign val="superscript"/>
        <sz val="10"/>
        <rFont val="Arial"/>
        <family val="2"/>
      </rPr>
      <t>4</t>
    </r>
  </si>
  <si>
    <r>
      <t>Diesel fuel (&lt; 50 ppm sulphur)</t>
    </r>
    <r>
      <rPr>
        <vertAlign val="superscript"/>
        <sz val="10"/>
        <rFont val="Arial"/>
        <family val="2"/>
      </rPr>
      <t>5</t>
    </r>
  </si>
  <si>
    <r>
      <t>Diesel fuel (&lt; 10 ppm sulphur)</t>
    </r>
    <r>
      <rPr>
        <vertAlign val="superscript"/>
        <sz val="10"/>
        <rFont val="Arial"/>
        <family val="2"/>
      </rPr>
      <t>6</t>
    </r>
  </si>
  <si>
    <t>1 as specified in Annex I of Directive 98/70/EC</t>
  </si>
  <si>
    <t>2 as specified in Annex III of Directive 98/70/EC</t>
  </si>
  <si>
    <t>4 as specified in Annex II of Directive 98/70/EC</t>
  </si>
  <si>
    <t>5 as specified in Annex IV of Directive 98/70/EC</t>
  </si>
  <si>
    <t>3 as specified in Annex III of Directive 98/70/EC except the sulphur content which must be less than 10ppm</t>
  </si>
  <si>
    <t>6 as specified in Annex IV of Directive 98/70/EC except the sulphur content which must be less than 10ppm</t>
  </si>
  <si>
    <t>National Fuel Grades included in totals*</t>
  </si>
  <si>
    <t>*NB: Please do not report national fuel grade sales under more than one category.</t>
  </si>
  <si>
    <t>Litres</t>
  </si>
  <si>
    <t>Tonnes</t>
  </si>
  <si>
    <t>National sales total</t>
  </si>
  <si>
    <t>Contacts &amp; Fuel Quality Monitoring System</t>
  </si>
  <si>
    <t>Description of Fuel Quality Monitoring System</t>
  </si>
  <si>
    <t>Time/frequency/occasion of sampling</t>
  </si>
  <si>
    <t>Year:</t>
  </si>
  <si>
    <t>Number of refineries serving the market</t>
  </si>
  <si>
    <t>--Petrol</t>
  </si>
  <si>
    <t>--Diesel</t>
  </si>
  <si>
    <t>Method of collection of sales data</t>
  </si>
  <si>
    <t>Member States should provide a description on the operation of their national fuel quality monitoring systems.</t>
  </si>
  <si>
    <t>Total Sales &amp; Availability of Sulphur-Free Fuels</t>
  </si>
  <si>
    <t>Definition of Summer Period for Petrol Volatility</t>
  </si>
  <si>
    <t>Official Summer Period to be applied to monitoring data</t>
  </si>
  <si>
    <t>* Normal = 1st May to 30th September; Arctic = 1st June to 31st August</t>
  </si>
  <si>
    <t>Petrol:</t>
  </si>
  <si>
    <t>Diesel:</t>
  </si>
  <si>
    <t>Appendix I: Market Fuels used in Vehicles with Spark Ignition Engines (Petrol)</t>
  </si>
  <si>
    <t>Appendix II: Market Fuels used in the Compression Ignition Engines (Diesel)</t>
  </si>
  <si>
    <t>Please supply the following information below (as far as possible), or alternatively contained in a word document containing similar information.</t>
  </si>
  <si>
    <t>(e.g. refinery, terminal, retail site)</t>
  </si>
  <si>
    <t>Number of sources of imported fuels</t>
  </si>
  <si>
    <t>Other relevant details:</t>
  </si>
  <si>
    <t>Number of samples taken at fuel dispensing</t>
  </si>
  <si>
    <t>sites (i.e. retail or commercial)</t>
  </si>
  <si>
    <t>No. Samples Taken</t>
  </si>
  <si>
    <t>dispensing sites</t>
  </si>
  <si>
    <t xml:space="preserve">Total </t>
  </si>
  <si>
    <t>--summer period only</t>
  </si>
  <si>
    <r>
      <t xml:space="preserve">--evaporated at 100 </t>
    </r>
    <r>
      <rPr>
        <vertAlign val="superscript"/>
        <sz val="8"/>
        <rFont val="Arial"/>
        <family val="2"/>
      </rPr>
      <t>o</t>
    </r>
    <r>
      <rPr>
        <sz val="8"/>
        <rFont val="Arial"/>
        <family val="2"/>
      </rPr>
      <t>C</t>
    </r>
  </si>
  <si>
    <r>
      <t xml:space="preserve">-- evaporated at 150 </t>
    </r>
    <r>
      <rPr>
        <vertAlign val="superscript"/>
        <sz val="8"/>
        <rFont val="Arial"/>
        <family val="2"/>
      </rPr>
      <t>o</t>
    </r>
    <r>
      <rPr>
        <sz val="8"/>
        <rFont val="Arial"/>
        <family val="2"/>
      </rPr>
      <t xml:space="preserve">C </t>
    </r>
  </si>
  <si>
    <r>
      <t xml:space="preserve">-- evaporated at 100 </t>
    </r>
    <r>
      <rPr>
        <vertAlign val="superscript"/>
        <sz val="8"/>
        <rFont val="Arial"/>
        <family val="2"/>
      </rPr>
      <t>o</t>
    </r>
    <r>
      <rPr>
        <sz val="8"/>
        <rFont val="Arial"/>
        <family val="2"/>
      </rPr>
      <t>C</t>
    </r>
  </si>
  <si>
    <t>-- Olefins</t>
  </si>
  <si>
    <t>Test specified in 98/70/EC or EN228</t>
  </si>
  <si>
    <t>Polycyclic aromatic hydrocarbons</t>
  </si>
  <si>
    <t>Details of National Periods Applied:</t>
  </si>
  <si>
    <t>Comments (completeness of data, particular issues, etc.)</t>
  </si>
  <si>
    <t>Geographical Availability of Sulphur-Free Fuels</t>
  </si>
  <si>
    <t>Please provide description of the geographical extent to which sulphur-free petrol and diesel are marketed within the territory of a Member State.</t>
  </si>
  <si>
    <t>Ideally this should include details such as, the % of fuel stations with the fuels available, regional spread, or availability in cities vs. rural areas:</t>
  </si>
  <si>
    <t>Person responsible for Report</t>
  </si>
  <si>
    <t>Description of FQM system</t>
  </si>
  <si>
    <r>
      <t>Sulphur free unleaded petrol (&lt; 10 ppm Sulphur)</t>
    </r>
    <r>
      <rPr>
        <vertAlign val="superscript"/>
        <sz val="10"/>
        <rFont val="Arial"/>
        <family val="2"/>
      </rPr>
      <t>3</t>
    </r>
  </si>
  <si>
    <t>Unleaded petrol (minimum RON = 95 &amp; &lt; 10 ppm Sulphur)3</t>
  </si>
  <si>
    <t>Other notes (optional):</t>
  </si>
  <si>
    <t>OPTIONAL INFORMATION SHOWN IN RED TEXT</t>
  </si>
  <si>
    <t xml:space="preserve">OPTIONAL INFORMATION </t>
  </si>
  <si>
    <t>OPTIONAL INFORMATION</t>
  </si>
  <si>
    <t>Types of Sampling Locations</t>
  </si>
  <si>
    <t>Directive 98/70/EC: Test Methods, Limit Values and Tolerance Limits*</t>
  </si>
  <si>
    <t>*Based on information provided by the German Environmental Protection Agency &amp; CEN</t>
  </si>
  <si>
    <t>Petrol</t>
  </si>
  <si>
    <t>98/70/EC</t>
  </si>
  <si>
    <t>Test specified in 98/70/EC or EN 228:1999</t>
  </si>
  <si>
    <t>Limit values</t>
  </si>
  <si>
    <t>Min.</t>
  </si>
  <si>
    <t>Max.</t>
  </si>
  <si>
    <t>Research Octane Number (RON)</t>
  </si>
  <si>
    <t>Motor Octane Number (MON)</t>
  </si>
  <si>
    <t>--summer period (normal)</t>
  </si>
  <si>
    <t>EN 13016-1</t>
  </si>
  <si>
    <t>--summer period (Arctic)</t>
  </si>
  <si>
    <t>Depends on test conditions</t>
  </si>
  <si>
    <t>-- Olefins (RON 91 fuel only)</t>
  </si>
  <si>
    <t>EN 12177</t>
  </si>
  <si>
    <t>EN 238</t>
  </si>
  <si>
    <t>EN ISO 14596</t>
  </si>
  <si>
    <t>EN ISO 8754</t>
  </si>
  <si>
    <t>EN 24260</t>
  </si>
  <si>
    <t>Sulphur content (low sulphur, from 2005)</t>
  </si>
  <si>
    <t>Sulphur content (sulphur free, from 2005)</t>
  </si>
  <si>
    <t>Diesel</t>
  </si>
  <si>
    <t>Test specified in 98/70/EC or EN 590:1999</t>
  </si>
  <si>
    <t>EN ISO 12185</t>
  </si>
  <si>
    <t>Distillation -- 95% Point</t>
  </si>
  <si>
    <t>(RON 91 fuel only)</t>
  </si>
  <si>
    <t>Test specified in 98/70/EC or EN590</t>
  </si>
  <si>
    <t>Tolerance limits
(95% confidence)</t>
  </si>
  <si>
    <t>national monitoring system (e.g. 95% confidence)</t>
  </si>
  <si>
    <t>The statistical significance of the results of the</t>
  </si>
  <si>
    <t>Italia</t>
  </si>
  <si>
    <t>0039 06 50072366</t>
  </si>
  <si>
    <t>marella@apat.it</t>
  </si>
  <si>
    <t>-</t>
  </si>
  <si>
    <t>Normal</t>
  </si>
  <si>
    <t>Unleaded Petrol minimum RON = 95</t>
  </si>
  <si>
    <t>N</t>
  </si>
  <si>
    <t>&lt;0,005</t>
  </si>
  <si>
    <t xml:space="preserve">42,0 42,0 43,0 </t>
  </si>
  <si>
    <t>0</t>
  </si>
  <si>
    <t>diesel fuel</t>
  </si>
  <si>
    <t>Although all oxygenates were not measured, other than ethers with more than 5 carbon atoms per molecule, no other oxygenates are added to the fuels.</t>
  </si>
  <si>
    <t>Monthly</t>
  </si>
  <si>
    <t>Italy</t>
  </si>
  <si>
    <t>G. Marella</t>
  </si>
  <si>
    <t>Retail sites throughout national territory</t>
  </si>
  <si>
    <t>APAT (National Environmental Protection Agency)</t>
  </si>
  <si>
    <t>Sales data are collected by Ministero delle Attività Produttive (Ministry of Industry) through electronic questionnaire compiled by oil companies.</t>
  </si>
  <si>
    <t>Responsible organisations (for sampling, analysis &amp; reporting)</t>
  </si>
  <si>
    <t>(1)</t>
  </si>
  <si>
    <t xml:space="preserve">In Italy there is a further monitoring system carried out by competent national authority in the production and importing sites. </t>
  </si>
  <si>
    <t>2 fiscal depots for petrol</t>
  </si>
  <si>
    <t>4 fiscal depots for diesel</t>
  </si>
  <si>
    <t xml:space="preserve">According to Article 8 of Directive 98/70/EC, Italy elaborated a draft of decree for setting up the fuel quality monitoring system. The decree establishes a monitoring system in accordance with the requirements of the European standard EN 14274:2003. The system shall be executed by 1° January 2005.
The 2003 report from Italy had been drawn up on the basis of the monitoring by sampling the sales outlets distributed throughout the Italian territory, carried out by independent supervisory bodies on behalf of the main oil companies.
The proportion of samples throughout the national territory is: 31% in North-West, 15% in North-East, 17% in Centre, 16% in South, 21% in Islands. 
The macro-regions are in accordance with the statistical model A of the EN 14274:2003.
</t>
  </si>
  <si>
    <t>Ministero dell'Ambiente e della Tutela del Territorio (Ministry for the Environment), Ministero delle Attività Produttive (Ministry of Industry), APAT (National Environmental Protection Agency), CUNA and Oil companies</t>
  </si>
  <si>
    <t>The analytical results indicate that in 2003, apart from standard petrol with a sulphur content of 150 mg/kg a limited quantity containing 10 mg/kg was sold, in compliance with specification UNI EN 228 of 2000, even if this does not correspond to any specific petrol grade defined at national level.</t>
  </si>
  <si>
    <t>The analytical results indicate that in 2003, apart from standard diesel fuel with a sulphur content of 350 mg/kg a limited quantity containing 10 mg/kg was sold, in compliance with specification UNI EN 590 of 2000, even if this does not correspond to any specific diesel fuel grade defined at national level.</t>
  </si>
  <si>
    <t>192 petrol and 276 diesel fuel</t>
  </si>
  <si>
    <t>(1) In order to ensure the compliance with the Directive 98/70/EC, laboratories and organisations qualified to carry out the sampling and the analysis, have been asked to strictly follow the sampling and rules set up by EN ISO 4259 for testing limits. A further improvement is expected from the decision taken by the national standardisation body (UNICHIM) to monitor performance of the involved laboratories through the proficiency testing schemes foreseen for laboratories' accreditation purposes. Besides, in Italy there is a monitoring system carried out by competent national authority in the production and importing sites. 
Italy carried out successful these action last year. Compared to 2002, in fact, the number of petrol and diesel fuel samples which do not comply with the specification limits decreased.
Further, Italy elaborated a draft of decree necessary to comply with the Directive 2003/17/EC. The draft updated the rules for monitoring system both for marked, produced and imported fuel.</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</si>
</sst>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
    <numFmt numFmtId="193" formatCode="0.000"/>
    <numFmt numFmtId="194" formatCode="0.0000"/>
    <numFmt numFmtId="195" formatCode="0.0000000"/>
    <numFmt numFmtId="196" formatCode="0.000000"/>
    <numFmt numFmtId="197" formatCode="0.00000"/>
  </numFmts>
  <fonts count="59">
    <font>
      <sz val="10"/>
      <name val="Arial"/>
      <family val="0"/>
    </font>
    <font>
      <sz val="8"/>
      <name val="Arial"/>
      <family val="2"/>
    </font>
    <font>
      <sz val="8"/>
      <color indexed="46"/>
      <name val="Arial"/>
      <family val="2"/>
    </font>
    <font>
      <vertAlign val="superscript"/>
      <sz val="8"/>
      <name val="Arial"/>
      <family val="2"/>
    </font>
    <font>
      <sz val="8"/>
      <color indexed="10"/>
      <name val="Arial"/>
      <family val="2"/>
    </font>
    <font>
      <b/>
      <sz val="8"/>
      <name val="Arial"/>
      <family val="2"/>
    </font>
    <font>
      <b/>
      <sz val="10"/>
      <name val="Arial"/>
      <family val="2"/>
    </font>
    <font>
      <sz val="10"/>
      <color indexed="10"/>
      <name val="Arial"/>
      <family val="2"/>
    </font>
    <font>
      <b/>
      <vertAlign val="superscript"/>
      <sz val="8"/>
      <name val="Arial"/>
      <family val="2"/>
    </font>
    <font>
      <b/>
      <vertAlign val="superscript"/>
      <sz val="10"/>
      <name val="Arial"/>
      <family val="2"/>
    </font>
    <font>
      <b/>
      <sz val="10"/>
      <color indexed="10"/>
      <name val="Arial"/>
      <family val="2"/>
    </font>
    <font>
      <b/>
      <u val="single"/>
      <sz val="12"/>
      <color indexed="12"/>
      <name val="Arial"/>
      <family val="2"/>
    </font>
    <font>
      <b/>
      <sz val="14"/>
      <name val="Arial"/>
      <family val="2"/>
    </font>
    <font>
      <sz val="14"/>
      <name val="Arial"/>
      <family val="2"/>
    </font>
    <font>
      <vertAlign val="superscript"/>
      <sz val="10"/>
      <name val="Arial"/>
      <family val="2"/>
    </font>
    <font>
      <b/>
      <sz val="12"/>
      <name val="Arial"/>
      <family val="2"/>
    </font>
    <font>
      <sz val="12"/>
      <name val="Arial"/>
      <family val="2"/>
    </font>
    <font>
      <b/>
      <sz val="16"/>
      <name val="Arial"/>
      <family val="2"/>
    </font>
    <font>
      <u val="single"/>
      <sz val="12"/>
      <color indexed="12"/>
      <name val="Arial"/>
      <family val="2"/>
    </font>
    <font>
      <b/>
      <u val="single"/>
      <sz val="14"/>
      <name val="Arial"/>
      <family val="2"/>
    </font>
    <font>
      <sz val="10"/>
      <color indexed="8"/>
      <name val="Arial"/>
      <family val="2"/>
    </font>
    <font>
      <b/>
      <sz val="10"/>
      <color indexed="8"/>
      <name val="Arial"/>
      <family val="2"/>
    </font>
    <font>
      <u val="single"/>
      <sz val="10"/>
      <color indexed="12"/>
      <name val="Arial"/>
      <family val="0"/>
    </font>
    <font>
      <u val="single"/>
      <sz val="10"/>
      <color indexed="36"/>
      <name val="Arial"/>
      <family val="0"/>
    </font>
    <font>
      <vertAlign val="superscrip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304">
    <xf numFmtId="0" fontId="0" fillId="0" borderId="0" xfId="0" applyAlignment="1">
      <alignment/>
    </xf>
    <xf numFmtId="0" fontId="0" fillId="33" borderId="0" xfId="0" applyFill="1" applyAlignment="1">
      <alignment/>
    </xf>
    <xf numFmtId="0" fontId="1" fillId="33" borderId="0" xfId="0" applyFont="1" applyFill="1" applyAlignment="1">
      <alignment/>
    </xf>
    <xf numFmtId="0" fontId="1" fillId="33" borderId="10" xfId="0" applyFont="1" applyFill="1" applyBorder="1" applyAlignment="1">
      <alignment horizontal="centerContinuous"/>
    </xf>
    <xf numFmtId="0" fontId="1" fillId="33" borderId="0" xfId="0" applyFont="1" applyFill="1" applyBorder="1" applyAlignment="1">
      <alignment/>
    </xf>
    <xf numFmtId="0" fontId="6" fillId="33" borderId="11" xfId="0" applyFont="1" applyFill="1" applyBorder="1" applyAlignment="1">
      <alignment horizontal="centerContinuous" vertical="center"/>
    </xf>
    <xf numFmtId="0" fontId="6" fillId="33" borderId="12" xfId="0" applyFont="1" applyFill="1" applyBorder="1" applyAlignment="1">
      <alignment horizontal="centerContinuous" vertical="center"/>
    </xf>
    <xf numFmtId="0" fontId="6" fillId="33" borderId="13" xfId="0" applyFont="1" applyFill="1" applyBorder="1" applyAlignment="1">
      <alignment horizontal="centerContinuous" vertical="center"/>
    </xf>
    <xf numFmtId="0" fontId="6" fillId="33" borderId="14" xfId="0" applyFont="1" applyFill="1" applyBorder="1" applyAlignment="1">
      <alignment horizontal="centerContinuous" vertical="center"/>
    </xf>
    <xf numFmtId="0" fontId="6" fillId="33" borderId="15" xfId="0" applyFont="1" applyFill="1" applyBorder="1" applyAlignment="1">
      <alignment horizontal="centerContinuous"/>
    </xf>
    <xf numFmtId="0" fontId="6" fillId="33" borderId="16" xfId="0" applyFont="1" applyFill="1" applyBorder="1" applyAlignment="1">
      <alignment horizontal="centerContinuous"/>
    </xf>
    <xf numFmtId="0" fontId="5" fillId="33" borderId="10" xfId="0" applyFont="1" applyFill="1" applyBorder="1" applyAlignment="1">
      <alignment horizontal="centerContinuous"/>
    </xf>
    <xf numFmtId="0" fontId="5" fillId="33" borderId="17" xfId="0" applyFont="1" applyFill="1" applyBorder="1" applyAlignment="1">
      <alignment horizontal="centerContinuous" vertical="center"/>
    </xf>
    <xf numFmtId="0" fontId="5" fillId="33" borderId="18" xfId="0" applyFont="1" applyFill="1" applyBorder="1" applyAlignment="1">
      <alignment horizontal="centerContinuous" vertical="center"/>
    </xf>
    <xf numFmtId="0" fontId="5" fillId="33" borderId="0" xfId="0" applyFont="1" applyFill="1" applyBorder="1" applyAlignment="1">
      <alignment horizontal="centerContinuous" vertical="center"/>
    </xf>
    <xf numFmtId="0" fontId="5" fillId="33" borderId="19" xfId="0" applyFont="1" applyFill="1" applyBorder="1" applyAlignment="1">
      <alignment horizontal="centerContinuous" vertical="center"/>
    </xf>
    <xf numFmtId="0" fontId="5" fillId="33" borderId="12" xfId="0" applyFont="1" applyFill="1" applyBorder="1" applyAlignment="1">
      <alignment horizontal="centerContinuous" wrapText="1"/>
    </xf>
    <xf numFmtId="0" fontId="5" fillId="33" borderId="14" xfId="0" applyFont="1" applyFill="1" applyBorder="1" applyAlignment="1">
      <alignment horizontal="centerContinuous" wrapText="1"/>
    </xf>
    <xf numFmtId="0" fontId="5" fillId="33" borderId="13" xfId="0" applyFont="1" applyFill="1" applyBorder="1" applyAlignment="1">
      <alignment horizontal="centerContinuous" vertical="center" wrapText="1"/>
    </xf>
    <xf numFmtId="0" fontId="5" fillId="33" borderId="14" xfId="0" applyFont="1" applyFill="1" applyBorder="1" applyAlignment="1">
      <alignment horizontal="centerContinuous" vertical="center" wrapText="1"/>
    </xf>
    <xf numFmtId="0" fontId="5" fillId="33" borderId="20" xfId="0" applyFont="1" applyFill="1" applyBorder="1" applyAlignment="1">
      <alignment horizontal="centerContinuous" vertical="center"/>
    </xf>
    <xf numFmtId="0" fontId="5" fillId="33" borderId="21" xfId="0" applyFont="1" applyFill="1" applyBorder="1" applyAlignment="1">
      <alignment horizontal="centerContinuous" vertical="center"/>
    </xf>
    <xf numFmtId="0" fontId="5" fillId="33" borderId="22" xfId="0" applyFont="1" applyFill="1" applyBorder="1" applyAlignment="1">
      <alignment horizontal="centerContinuous" vertical="center"/>
    </xf>
    <xf numFmtId="0" fontId="5" fillId="33" borderId="20" xfId="0" applyFont="1" applyFill="1" applyBorder="1" applyAlignment="1">
      <alignment horizontal="centerContinuous" wrapText="1"/>
    </xf>
    <xf numFmtId="0" fontId="5" fillId="33" borderId="22" xfId="0" applyFont="1" applyFill="1" applyBorder="1" applyAlignment="1">
      <alignment horizontal="centerContinuous" wrapText="1"/>
    </xf>
    <xf numFmtId="0" fontId="5" fillId="33" borderId="21" xfId="0" applyFont="1" applyFill="1" applyBorder="1" applyAlignment="1">
      <alignment horizontal="centerContinuous" vertical="center" wrapText="1"/>
    </xf>
    <xf numFmtId="0" fontId="5" fillId="33" borderId="22" xfId="0" applyFont="1" applyFill="1" applyBorder="1" applyAlignment="1">
      <alignment horizontal="centerContinuous" vertical="center" wrapText="1"/>
    </xf>
    <xf numFmtId="0" fontId="5" fillId="33" borderId="23" xfId="0" applyFont="1" applyFill="1" applyBorder="1" applyAlignment="1">
      <alignment horizontal="centerContinuous" vertical="center"/>
    </xf>
    <xf numFmtId="0" fontId="5" fillId="33" borderId="24"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2" xfId="0" applyFont="1" applyFill="1" applyBorder="1" applyAlignment="1">
      <alignment horizontal="center" vertical="center"/>
    </xf>
    <xf numFmtId="0" fontId="1" fillId="33" borderId="24" xfId="0" applyFont="1" applyFill="1" applyBorder="1" applyAlignment="1">
      <alignment/>
    </xf>
    <xf numFmtId="0" fontId="1" fillId="33" borderId="24" xfId="0" applyFont="1" applyFill="1" applyBorder="1" applyAlignment="1" quotePrefix="1">
      <alignment horizontal="center"/>
    </xf>
    <xf numFmtId="192" fontId="1" fillId="33" borderId="24" xfId="0" applyNumberFormat="1" applyFont="1" applyFill="1" applyBorder="1" applyAlignment="1">
      <alignment horizontal="center"/>
    </xf>
    <xf numFmtId="0" fontId="1" fillId="33" borderId="10" xfId="0" applyFont="1" applyFill="1" applyBorder="1" applyAlignment="1" quotePrefix="1">
      <alignment horizontal="center"/>
    </xf>
    <xf numFmtId="0" fontId="1" fillId="33" borderId="24" xfId="0" applyFont="1" applyFill="1" applyBorder="1" applyAlignment="1">
      <alignment horizontal="center"/>
    </xf>
    <xf numFmtId="192" fontId="1" fillId="33" borderId="24" xfId="0" applyNumberFormat="1" applyFont="1" applyFill="1" applyBorder="1" applyAlignment="1" quotePrefix="1">
      <alignment horizontal="center"/>
    </xf>
    <xf numFmtId="0" fontId="1" fillId="33" borderId="10" xfId="0" applyFont="1" applyFill="1" applyBorder="1" applyAlignment="1">
      <alignment horizontal="center"/>
    </xf>
    <xf numFmtId="0" fontId="3" fillId="33" borderId="24" xfId="0" applyFont="1" applyFill="1" applyBorder="1" applyAlignment="1">
      <alignment horizontal="center"/>
    </xf>
    <xf numFmtId="0" fontId="1" fillId="33" borderId="17" xfId="0" applyFont="1" applyFill="1" applyBorder="1" applyAlignment="1">
      <alignment/>
    </xf>
    <xf numFmtId="0" fontId="1" fillId="33" borderId="17" xfId="0" applyFont="1" applyFill="1" applyBorder="1" applyAlignment="1" quotePrefix="1">
      <alignment horizontal="center"/>
    </xf>
    <xf numFmtId="0" fontId="1" fillId="33" borderId="19" xfId="0" applyFont="1" applyFill="1" applyBorder="1" applyAlignment="1">
      <alignment horizontal="center"/>
    </xf>
    <xf numFmtId="0" fontId="3" fillId="33" borderId="0" xfId="0" applyFont="1" applyFill="1" applyBorder="1" applyAlignment="1">
      <alignment horizontal="left" wrapText="1"/>
    </xf>
    <xf numFmtId="0" fontId="1" fillId="33" borderId="24" xfId="0" applyFont="1" applyFill="1" applyBorder="1" applyAlignment="1">
      <alignment horizontal="centerContinuous"/>
    </xf>
    <xf numFmtId="0" fontId="5" fillId="33" borderId="24" xfId="0" applyFont="1" applyFill="1" applyBorder="1" applyAlignment="1">
      <alignment horizontal="right"/>
    </xf>
    <xf numFmtId="0" fontId="1" fillId="34" borderId="24" xfId="0" applyFont="1" applyFill="1" applyBorder="1" applyAlignment="1" applyProtection="1">
      <alignment/>
      <protection locked="0"/>
    </xf>
    <xf numFmtId="0" fontId="1" fillId="34" borderId="10" xfId="0" applyFont="1" applyFill="1" applyBorder="1" applyAlignment="1" applyProtection="1">
      <alignment/>
      <protection locked="0"/>
    </xf>
    <xf numFmtId="0" fontId="1" fillId="34" borderId="19" xfId="0" applyFont="1" applyFill="1" applyBorder="1" applyAlignment="1" applyProtection="1">
      <alignment/>
      <protection locked="0"/>
    </xf>
    <xf numFmtId="0" fontId="1" fillId="34" borderId="17" xfId="0" applyFont="1" applyFill="1" applyBorder="1" applyAlignment="1" applyProtection="1">
      <alignment/>
      <protection locked="0"/>
    </xf>
    <xf numFmtId="0" fontId="0" fillId="34" borderId="0" xfId="0" applyFill="1" applyAlignment="1" applyProtection="1">
      <alignment/>
      <protection locked="0"/>
    </xf>
    <xf numFmtId="0" fontId="6" fillId="33" borderId="0" xfId="0" applyFont="1" applyFill="1" applyAlignment="1">
      <alignment/>
    </xf>
    <xf numFmtId="0" fontId="1" fillId="33" borderId="18" xfId="0" applyFont="1" applyFill="1" applyBorder="1" applyAlignment="1">
      <alignment horizontal="centerContinuous" vertical="center"/>
    </xf>
    <xf numFmtId="0" fontId="1" fillId="33" borderId="19" xfId="0" applyFont="1" applyFill="1" applyBorder="1" applyAlignment="1">
      <alignment horizontal="centerContinuous" vertical="center"/>
    </xf>
    <xf numFmtId="0" fontId="0" fillId="33" borderId="24" xfId="0" applyFill="1" applyBorder="1" applyAlignment="1">
      <alignment/>
    </xf>
    <xf numFmtId="0" fontId="10" fillId="33" borderId="24" xfId="0" applyFont="1" applyFill="1" applyBorder="1" applyAlignment="1">
      <alignment horizontal="center"/>
    </xf>
    <xf numFmtId="0" fontId="0" fillId="33" borderId="24" xfId="0" applyFill="1" applyBorder="1" applyAlignment="1">
      <alignment horizontal="center"/>
    </xf>
    <xf numFmtId="0" fontId="0" fillId="34" borderId="24" xfId="0" applyFill="1" applyBorder="1" applyAlignment="1" applyProtection="1">
      <alignment horizontal="center"/>
      <protection locked="0"/>
    </xf>
    <xf numFmtId="0" fontId="1" fillId="33" borderId="18" xfId="0" applyFont="1" applyFill="1" applyBorder="1" applyAlignment="1">
      <alignment/>
    </xf>
    <xf numFmtId="0" fontId="0" fillId="33" borderId="0" xfId="0" applyFill="1" applyBorder="1" applyAlignment="1">
      <alignment horizontal="center"/>
    </xf>
    <xf numFmtId="0" fontId="10" fillId="33" borderId="0" xfId="0" applyFont="1" applyFill="1" applyBorder="1" applyAlignment="1">
      <alignment horizontal="center"/>
    </xf>
    <xf numFmtId="192" fontId="0" fillId="33" borderId="0" xfId="0" applyNumberFormat="1" applyFill="1" applyBorder="1" applyAlignment="1">
      <alignment horizontal="center"/>
    </xf>
    <xf numFmtId="0" fontId="0" fillId="33" borderId="0" xfId="0" applyFill="1" applyBorder="1" applyAlignment="1" applyProtection="1">
      <alignment horizontal="center"/>
      <protection locked="0"/>
    </xf>
    <xf numFmtId="192" fontId="0" fillId="33" borderId="24" xfId="0" applyNumberFormat="1" applyFill="1" applyBorder="1" applyAlignment="1">
      <alignment horizontal="center"/>
    </xf>
    <xf numFmtId="0" fontId="11" fillId="33" borderId="0" xfId="0" applyFont="1" applyFill="1" applyBorder="1" applyAlignment="1">
      <alignment/>
    </xf>
    <xf numFmtId="0" fontId="11" fillId="33" borderId="0" xfId="0" applyFont="1" applyFill="1" applyBorder="1" applyAlignment="1">
      <alignment horizontal="left" wrapText="1"/>
    </xf>
    <xf numFmtId="0" fontId="11" fillId="33" borderId="0" xfId="0" applyFont="1" applyFill="1" applyAlignment="1">
      <alignment/>
    </xf>
    <xf numFmtId="0" fontId="6" fillId="33" borderId="24" xfId="0" applyFont="1" applyFill="1" applyBorder="1" applyAlignment="1">
      <alignment horizontal="left"/>
    </xf>
    <xf numFmtId="0" fontId="5" fillId="33" borderId="24" xfId="0" applyFont="1" applyFill="1" applyBorder="1" applyAlignment="1">
      <alignment/>
    </xf>
    <xf numFmtId="0" fontId="6" fillId="33" borderId="24" xfId="0" applyFont="1" applyFill="1" applyBorder="1" applyAlignment="1">
      <alignment horizontal="centerContinuous"/>
    </xf>
    <xf numFmtId="0" fontId="12" fillId="33" borderId="0" xfId="0" applyFont="1" applyFill="1" applyAlignment="1">
      <alignment horizontal="left"/>
    </xf>
    <xf numFmtId="0" fontId="13" fillId="33" borderId="0" xfId="0" applyFont="1" applyFill="1" applyAlignment="1">
      <alignment/>
    </xf>
    <xf numFmtId="0" fontId="6" fillId="33" borderId="15" xfId="0" applyFont="1" applyFill="1" applyBorder="1" applyAlignment="1">
      <alignment horizontal="left"/>
    </xf>
    <xf numFmtId="0" fontId="6" fillId="33" borderId="20" xfId="0" applyFont="1" applyFill="1" applyBorder="1" applyAlignment="1">
      <alignment horizontal="left"/>
    </xf>
    <xf numFmtId="0" fontId="1" fillId="33" borderId="0" xfId="0" applyFont="1" applyFill="1" applyAlignment="1">
      <alignment horizontal="left"/>
    </xf>
    <xf numFmtId="0" fontId="1" fillId="33" borderId="0" xfId="0" applyFont="1" applyFill="1" applyBorder="1" applyAlignment="1">
      <alignment horizontal="centerContinuous"/>
    </xf>
    <xf numFmtId="0" fontId="2" fillId="33" borderId="0" xfId="0" applyFont="1" applyFill="1" applyBorder="1" applyAlignment="1">
      <alignment horizontal="centerContinuous"/>
    </xf>
    <xf numFmtId="0" fontId="1" fillId="33" borderId="11" xfId="0" applyFont="1" applyFill="1" applyBorder="1" applyAlignment="1">
      <alignment/>
    </xf>
    <xf numFmtId="0" fontId="1" fillId="33" borderId="11" xfId="0" applyFont="1" applyFill="1" applyBorder="1" applyAlignment="1">
      <alignment horizontal="center"/>
    </xf>
    <xf numFmtId="0" fontId="1" fillId="33" borderId="14" xfId="0" applyFont="1" applyFill="1" applyBorder="1" applyAlignment="1">
      <alignment/>
    </xf>
    <xf numFmtId="0" fontId="1" fillId="33" borderId="11" xfId="0" applyFont="1" applyFill="1" applyBorder="1" applyAlignment="1" quotePrefix="1">
      <alignment horizontal="center"/>
    </xf>
    <xf numFmtId="192" fontId="1" fillId="33" borderId="14" xfId="0" applyNumberFormat="1" applyFont="1" applyFill="1" applyBorder="1" applyAlignment="1">
      <alignment horizontal="center"/>
    </xf>
    <xf numFmtId="0" fontId="1" fillId="33" borderId="17" xfId="0" applyFont="1" applyFill="1" applyBorder="1" applyAlignment="1" quotePrefix="1">
      <alignment/>
    </xf>
    <xf numFmtId="0" fontId="1" fillId="33" borderId="17" xfId="0" applyFont="1" applyFill="1" applyBorder="1" applyAlignment="1">
      <alignment horizontal="center"/>
    </xf>
    <xf numFmtId="192" fontId="1" fillId="33" borderId="19" xfId="0" applyNumberFormat="1" applyFont="1" applyFill="1" applyBorder="1" applyAlignment="1">
      <alignment horizontal="center"/>
    </xf>
    <xf numFmtId="0" fontId="1" fillId="33" borderId="23" xfId="0" applyFont="1" applyFill="1" applyBorder="1" applyAlignment="1" quotePrefix="1">
      <alignment/>
    </xf>
    <xf numFmtId="0" fontId="1" fillId="33" borderId="23" xfId="0" applyFont="1" applyFill="1" applyBorder="1" applyAlignment="1">
      <alignment horizontal="center"/>
    </xf>
    <xf numFmtId="0" fontId="1" fillId="33" borderId="23" xfId="0" applyFont="1" applyFill="1" applyBorder="1" applyAlignment="1" quotePrefix="1">
      <alignment horizontal="center"/>
    </xf>
    <xf numFmtId="192" fontId="1" fillId="33" borderId="22" xfId="0" applyNumberFormat="1" applyFont="1" applyFill="1" applyBorder="1" applyAlignment="1">
      <alignment horizontal="center"/>
    </xf>
    <xf numFmtId="192" fontId="1" fillId="33" borderId="17" xfId="0" applyNumberFormat="1" applyFont="1" applyFill="1" applyBorder="1" applyAlignment="1">
      <alignment horizontal="center"/>
    </xf>
    <xf numFmtId="0" fontId="1" fillId="33" borderId="19" xfId="0" applyFont="1" applyFill="1" applyBorder="1" applyAlignment="1" quotePrefix="1">
      <alignment horizontal="center"/>
    </xf>
    <xf numFmtId="192" fontId="1" fillId="33" borderId="23" xfId="0" applyNumberFormat="1" applyFont="1" applyFill="1" applyBorder="1" applyAlignment="1">
      <alignment horizontal="center"/>
    </xf>
    <xf numFmtId="0" fontId="1" fillId="33" borderId="22" xfId="0" applyFont="1" applyFill="1" applyBorder="1" applyAlignment="1" quotePrefix="1">
      <alignment horizontal="center"/>
    </xf>
    <xf numFmtId="192" fontId="1" fillId="33" borderId="10" xfId="0" applyNumberFormat="1" applyFont="1" applyFill="1" applyBorder="1" applyAlignment="1">
      <alignment horizontal="center"/>
    </xf>
    <xf numFmtId="0" fontId="1" fillId="33" borderId="22" xfId="0" applyFont="1" applyFill="1" applyBorder="1" applyAlignment="1">
      <alignment horizontal="center"/>
    </xf>
    <xf numFmtId="0" fontId="0" fillId="33" borderId="21" xfId="0" applyFill="1" applyBorder="1" applyAlignment="1">
      <alignment/>
    </xf>
    <xf numFmtId="193" fontId="1" fillId="33" borderId="10" xfId="0" applyNumberFormat="1" applyFont="1" applyFill="1" applyBorder="1" applyAlignment="1">
      <alignment horizontal="center"/>
    </xf>
    <xf numFmtId="0" fontId="1" fillId="33" borderId="12" xfId="0" applyFont="1" applyFill="1" applyBorder="1" applyAlignment="1">
      <alignment/>
    </xf>
    <xf numFmtId="0" fontId="1" fillId="33" borderId="20" xfId="0" applyFont="1" applyFill="1" applyBorder="1" applyAlignment="1">
      <alignment/>
    </xf>
    <xf numFmtId="0" fontId="1" fillId="33" borderId="21" xfId="0" applyFont="1" applyFill="1" applyBorder="1" applyAlignment="1">
      <alignment/>
    </xf>
    <xf numFmtId="192" fontId="1" fillId="34" borderId="10" xfId="0" applyNumberFormat="1" applyFont="1" applyFill="1" applyBorder="1" applyAlignment="1" applyProtection="1">
      <alignment/>
      <protection locked="0"/>
    </xf>
    <xf numFmtId="0" fontId="1" fillId="34" borderId="23" xfId="0" applyFont="1" applyFill="1" applyBorder="1" applyAlignment="1" applyProtection="1">
      <alignment/>
      <protection locked="0"/>
    </xf>
    <xf numFmtId="0" fontId="1" fillId="34" borderId="22" xfId="0" applyFont="1" applyFill="1" applyBorder="1" applyAlignment="1" applyProtection="1">
      <alignment/>
      <protection locked="0"/>
    </xf>
    <xf numFmtId="192" fontId="0" fillId="33" borderId="24" xfId="0" applyNumberFormat="1" applyFill="1" applyBorder="1" applyAlignment="1">
      <alignment/>
    </xf>
    <xf numFmtId="0" fontId="7" fillId="33" borderId="24" xfId="0" applyFont="1" applyFill="1" applyBorder="1" applyAlignment="1">
      <alignment/>
    </xf>
    <xf numFmtId="0" fontId="0" fillId="33" borderId="0" xfId="0" applyFill="1" applyBorder="1" applyAlignment="1">
      <alignment/>
    </xf>
    <xf numFmtId="0" fontId="0" fillId="33" borderId="18" xfId="0" applyFill="1" applyBorder="1" applyAlignment="1">
      <alignment/>
    </xf>
    <xf numFmtId="0" fontId="6" fillId="33" borderId="0" xfId="0" applyFont="1" applyFill="1" applyBorder="1" applyAlignment="1">
      <alignment horizontal="left"/>
    </xf>
    <xf numFmtId="0" fontId="11" fillId="33" borderId="0" xfId="0" applyFont="1" applyFill="1" applyBorder="1" applyAlignment="1">
      <alignment horizontal="left"/>
    </xf>
    <xf numFmtId="0" fontId="1" fillId="33" borderId="0" xfId="0" applyFont="1" applyFill="1" applyBorder="1" applyAlignment="1">
      <alignment horizontal="left"/>
    </xf>
    <xf numFmtId="0" fontId="3" fillId="33" borderId="0" xfId="0" applyFont="1" applyFill="1" applyBorder="1" applyAlignment="1">
      <alignment horizontal="left"/>
    </xf>
    <xf numFmtId="0" fontId="0" fillId="33" borderId="0" xfId="0" applyFill="1" applyBorder="1" applyAlignment="1">
      <alignment horizontal="left"/>
    </xf>
    <xf numFmtId="0" fontId="1" fillId="33" borderId="13" xfId="0" applyFont="1" applyFill="1" applyBorder="1" applyAlignment="1">
      <alignment/>
    </xf>
    <xf numFmtId="0" fontId="6" fillId="33" borderId="18" xfId="0" applyFont="1" applyFill="1" applyBorder="1" applyAlignment="1">
      <alignment horizontal="centerContinuous" vertical="center"/>
    </xf>
    <xf numFmtId="0" fontId="1" fillId="33" borderId="0" xfId="0" applyFont="1" applyFill="1" applyBorder="1" applyAlignment="1" applyProtection="1">
      <alignment horizontal="left"/>
      <protection locked="0"/>
    </xf>
    <xf numFmtId="0" fontId="0" fillId="33" borderId="0" xfId="0" applyFont="1" applyFill="1" applyBorder="1" applyAlignment="1">
      <alignment horizontal="left"/>
    </xf>
    <xf numFmtId="0" fontId="0" fillId="33" borderId="24" xfId="0" applyFill="1" applyBorder="1" applyAlignment="1">
      <alignment wrapText="1" shrinkToFit="1"/>
    </xf>
    <xf numFmtId="0" fontId="6" fillId="33" borderId="11" xfId="0" applyFont="1" applyFill="1" applyBorder="1" applyAlignment="1">
      <alignment wrapText="1" shrinkToFit="1"/>
    </xf>
    <xf numFmtId="0" fontId="6" fillId="33" borderId="23" xfId="0" applyFont="1" applyFill="1" applyBorder="1" applyAlignment="1">
      <alignment wrapText="1" shrinkToFit="1"/>
    </xf>
    <xf numFmtId="0" fontId="0" fillId="34" borderId="11" xfId="0" applyFill="1" applyBorder="1" applyAlignment="1" applyProtection="1">
      <alignment horizontal="center"/>
      <protection locked="0"/>
    </xf>
    <xf numFmtId="0" fontId="0" fillId="34" borderId="13" xfId="0" applyFill="1" applyBorder="1" applyAlignment="1" applyProtection="1">
      <alignment horizontal="center"/>
      <protection locked="0"/>
    </xf>
    <xf numFmtId="0" fontId="6" fillId="33" borderId="23" xfId="0" applyFont="1" applyFill="1" applyBorder="1" applyAlignment="1" applyProtection="1">
      <alignment horizontal="center"/>
      <protection/>
    </xf>
    <xf numFmtId="0" fontId="6" fillId="33" borderId="21" xfId="0" applyFont="1" applyFill="1" applyBorder="1" applyAlignment="1" applyProtection="1">
      <alignment horizontal="center"/>
      <protection/>
    </xf>
    <xf numFmtId="0" fontId="0" fillId="33" borderId="20" xfId="0" applyFill="1" applyBorder="1" applyAlignment="1">
      <alignment/>
    </xf>
    <xf numFmtId="0" fontId="7" fillId="33" borderId="10" xfId="0" applyFont="1" applyFill="1" applyBorder="1" applyAlignment="1">
      <alignment/>
    </xf>
    <xf numFmtId="0" fontId="6" fillId="33" borderId="0" xfId="0" applyFont="1" applyFill="1" applyAlignment="1">
      <alignment/>
    </xf>
    <xf numFmtId="0" fontId="0" fillId="33" borderId="0" xfId="0" applyFill="1" applyAlignment="1" applyProtection="1">
      <alignment/>
      <protection/>
    </xf>
    <xf numFmtId="0" fontId="0" fillId="33" borderId="0" xfId="0" applyFill="1" applyAlignment="1">
      <alignment/>
    </xf>
    <xf numFmtId="0" fontId="0" fillId="33" borderId="21" xfId="0" applyFill="1" applyBorder="1" applyAlignment="1" applyProtection="1">
      <alignment/>
      <protection/>
    </xf>
    <xf numFmtId="0" fontId="0" fillId="34" borderId="24" xfId="0" applyFont="1" applyFill="1" applyBorder="1" applyAlignment="1" applyProtection="1">
      <alignment horizontal="center"/>
      <protection locked="0"/>
    </xf>
    <xf numFmtId="0" fontId="0" fillId="33" borderId="0" xfId="0" applyFill="1" applyAlignment="1">
      <alignment wrapText="1"/>
    </xf>
    <xf numFmtId="0" fontId="6" fillId="33" borderId="11" xfId="0" applyFont="1" applyFill="1" applyBorder="1" applyAlignment="1">
      <alignment/>
    </xf>
    <xf numFmtId="0" fontId="6" fillId="33" borderId="23" xfId="0" applyFont="1" applyFill="1" applyBorder="1" applyAlignment="1">
      <alignment/>
    </xf>
    <xf numFmtId="0" fontId="16" fillId="33" borderId="0" xfId="0" applyFont="1" applyFill="1" applyAlignment="1">
      <alignment/>
    </xf>
    <xf numFmtId="0" fontId="0" fillId="33" borderId="0" xfId="0" applyFont="1" applyFill="1" applyAlignment="1">
      <alignment horizontal="left"/>
    </xf>
    <xf numFmtId="0" fontId="0" fillId="33" borderId="0" xfId="0" applyFont="1" applyFill="1" applyAlignment="1">
      <alignment/>
    </xf>
    <xf numFmtId="0" fontId="12" fillId="33" borderId="0" xfId="0" applyFont="1" applyFill="1" applyAlignment="1">
      <alignment/>
    </xf>
    <xf numFmtId="0" fontId="17" fillId="33" borderId="0" xfId="0" applyFont="1" applyFill="1" applyAlignment="1">
      <alignment/>
    </xf>
    <xf numFmtId="0" fontId="6" fillId="33" borderId="17" xfId="0" applyFont="1" applyFill="1" applyBorder="1" applyAlignment="1">
      <alignment/>
    </xf>
    <xf numFmtId="0" fontId="0" fillId="33" borderId="23" xfId="0" applyFill="1" applyBorder="1" applyAlignment="1">
      <alignment/>
    </xf>
    <xf numFmtId="0" fontId="11" fillId="33" borderId="0" xfId="0" applyFont="1" applyFill="1" applyAlignment="1">
      <alignment/>
    </xf>
    <xf numFmtId="0" fontId="15" fillId="33" borderId="0" xfId="0" applyFont="1" applyFill="1" applyAlignment="1">
      <alignment horizontal="right"/>
    </xf>
    <xf numFmtId="0" fontId="16" fillId="34" borderId="24" xfId="0" applyFont="1" applyFill="1" applyBorder="1" applyAlignment="1" applyProtection="1">
      <alignment/>
      <protection locked="0"/>
    </xf>
    <xf numFmtId="0" fontId="7" fillId="33" borderId="0" xfId="0" applyFont="1" applyFill="1" applyAlignment="1">
      <alignment/>
    </xf>
    <xf numFmtId="0" fontId="0" fillId="33" borderId="0" xfId="0" applyFill="1" applyBorder="1" applyAlignment="1" applyProtection="1">
      <alignment/>
      <protection/>
    </xf>
    <xf numFmtId="192" fontId="0" fillId="33" borderId="24" xfId="0" applyNumberFormat="1" applyFill="1" applyBorder="1" applyAlignment="1">
      <alignment horizontal="right"/>
    </xf>
    <xf numFmtId="0" fontId="10" fillId="33" borderId="0" xfId="0" applyFont="1" applyFill="1" applyAlignment="1">
      <alignment/>
    </xf>
    <xf numFmtId="0" fontId="10" fillId="33" borderId="11" xfId="0" applyFont="1" applyFill="1" applyBorder="1" applyAlignment="1">
      <alignment wrapText="1" shrinkToFit="1"/>
    </xf>
    <xf numFmtId="0" fontId="10" fillId="33" borderId="23" xfId="0" applyFont="1" applyFill="1" applyBorder="1" applyAlignment="1">
      <alignment wrapText="1" shrinkToFit="1"/>
    </xf>
    <xf numFmtId="0" fontId="10" fillId="33" borderId="23" xfId="0" applyFont="1" applyFill="1" applyBorder="1" applyAlignment="1" applyProtection="1">
      <alignment horizontal="center"/>
      <protection/>
    </xf>
    <xf numFmtId="0" fontId="0" fillId="35" borderId="24" xfId="0" applyFill="1" applyBorder="1" applyAlignment="1">
      <alignment wrapText="1" shrinkToFit="1"/>
    </xf>
    <xf numFmtId="0" fontId="0" fillId="35" borderId="11" xfId="0" applyFill="1" applyBorder="1" applyAlignment="1" applyProtection="1">
      <alignment horizontal="center"/>
      <protection locked="0"/>
    </xf>
    <xf numFmtId="0" fontId="0" fillId="35" borderId="24" xfId="0" applyFill="1" applyBorder="1" applyAlignment="1" applyProtection="1">
      <alignment horizontal="center"/>
      <protection locked="0"/>
    </xf>
    <xf numFmtId="0" fontId="7" fillId="33" borderId="24" xfId="0" applyFont="1" applyFill="1" applyBorder="1" applyAlignment="1">
      <alignment wrapText="1" shrinkToFit="1"/>
    </xf>
    <xf numFmtId="0" fontId="10" fillId="33" borderId="12" xfId="0" applyFont="1" applyFill="1" applyBorder="1" applyAlignment="1">
      <alignment wrapText="1"/>
    </xf>
    <xf numFmtId="0" fontId="10" fillId="33" borderId="11" xfId="0" applyFont="1" applyFill="1" applyBorder="1" applyAlignment="1">
      <alignment horizontal="center"/>
    </xf>
    <xf numFmtId="0" fontId="10" fillId="33" borderId="17" xfId="0" applyFont="1" applyFill="1" applyBorder="1" applyAlignment="1">
      <alignment horizontal="center"/>
    </xf>
    <xf numFmtId="0" fontId="10" fillId="33" borderId="24" xfId="0" applyFont="1" applyFill="1" applyBorder="1" applyAlignment="1">
      <alignment horizontal="left"/>
    </xf>
    <xf numFmtId="0" fontId="10" fillId="33" borderId="15" xfId="0" applyFont="1" applyFill="1" applyBorder="1" applyAlignment="1">
      <alignment horizontal="left"/>
    </xf>
    <xf numFmtId="0" fontId="0" fillId="35" borderId="24" xfId="0" applyFill="1" applyBorder="1" applyAlignment="1" applyProtection="1">
      <alignment/>
      <protection locked="0"/>
    </xf>
    <xf numFmtId="0" fontId="0" fillId="35" borderId="15" xfId="0" applyFill="1" applyBorder="1" applyAlignment="1" applyProtection="1">
      <alignment/>
      <protection locked="0"/>
    </xf>
    <xf numFmtId="0" fontId="0" fillId="35" borderId="10" xfId="0" applyFill="1" applyBorder="1" applyAlignment="1" applyProtection="1">
      <alignment/>
      <protection locked="0"/>
    </xf>
    <xf numFmtId="0" fontId="10" fillId="33" borderId="0" xfId="0" applyFont="1" applyFill="1" applyBorder="1" applyAlignment="1">
      <alignment/>
    </xf>
    <xf numFmtId="0" fontId="6" fillId="33" borderId="0" xfId="0" applyFont="1" applyFill="1" applyBorder="1" applyAlignment="1">
      <alignment/>
    </xf>
    <xf numFmtId="0" fontId="0" fillId="33" borderId="0" xfId="0" applyFill="1" applyBorder="1" applyAlignment="1">
      <alignment wrapText="1"/>
    </xf>
    <xf numFmtId="0" fontId="0" fillId="33" borderId="0" xfId="0" applyFont="1" applyFill="1" applyBorder="1" applyAlignment="1">
      <alignment/>
    </xf>
    <xf numFmtId="192" fontId="0" fillId="35" borderId="24" xfId="0" applyNumberFormat="1" applyFill="1" applyBorder="1" applyAlignment="1">
      <alignment horizontal="center"/>
    </xf>
    <xf numFmtId="0" fontId="0" fillId="33" borderId="24" xfId="0" applyFill="1" applyBorder="1" applyAlignment="1" applyProtection="1">
      <alignment horizontal="center"/>
      <protection locked="0"/>
    </xf>
    <xf numFmtId="0" fontId="0" fillId="0" borderId="0" xfId="0" applyAlignment="1">
      <alignment horizontal="center"/>
    </xf>
    <xf numFmtId="0" fontId="19" fillId="33" borderId="0" xfId="0" applyFont="1" applyFill="1" applyAlignment="1">
      <alignment/>
    </xf>
    <xf numFmtId="0" fontId="0" fillId="33" borderId="0" xfId="0" applyFill="1" applyAlignment="1">
      <alignment horizontal="center"/>
    </xf>
    <xf numFmtId="0" fontId="1" fillId="33" borderId="23" xfId="0" applyFont="1" applyFill="1" applyBorder="1" applyAlignment="1">
      <alignment/>
    </xf>
    <xf numFmtId="0" fontId="0" fillId="33" borderId="11" xfId="0" applyFill="1" applyBorder="1" applyAlignment="1">
      <alignment horizontal="center"/>
    </xf>
    <xf numFmtId="192" fontId="0" fillId="33" borderId="11" xfId="0" applyNumberFormat="1" applyFill="1" applyBorder="1" applyAlignment="1">
      <alignment horizontal="center"/>
    </xf>
    <xf numFmtId="0" fontId="0" fillId="33" borderId="23" xfId="0" applyFill="1" applyBorder="1" applyAlignment="1">
      <alignment horizontal="center"/>
    </xf>
    <xf numFmtId="0" fontId="1" fillId="33" borderId="17" xfId="0" applyFont="1" applyFill="1" applyBorder="1" applyAlignment="1" quotePrefix="1">
      <alignment horizontal="left" wrapText="1"/>
    </xf>
    <xf numFmtId="192" fontId="0" fillId="33" borderId="23" xfId="0" applyNumberFormat="1" applyFill="1" applyBorder="1" applyAlignment="1">
      <alignment horizontal="center"/>
    </xf>
    <xf numFmtId="1" fontId="0" fillId="33" borderId="24" xfId="0" applyNumberFormat="1" applyFill="1" applyBorder="1" applyAlignment="1">
      <alignment horizontal="center"/>
    </xf>
    <xf numFmtId="0" fontId="0" fillId="33" borderId="17" xfId="0" applyFill="1" applyBorder="1" applyAlignment="1">
      <alignment horizontal="center"/>
    </xf>
    <xf numFmtId="0" fontId="0" fillId="33" borderId="0" xfId="0" applyFill="1" applyAlignment="1">
      <alignment horizontal="left"/>
    </xf>
    <xf numFmtId="0" fontId="0" fillId="33" borderId="24" xfId="0" applyFill="1" applyBorder="1" applyAlignment="1">
      <alignment horizontal="left"/>
    </xf>
    <xf numFmtId="1" fontId="0" fillId="33" borderId="11" xfId="0" applyNumberFormat="1" applyFill="1" applyBorder="1" applyAlignment="1">
      <alignment horizontal="center"/>
    </xf>
    <xf numFmtId="1" fontId="0" fillId="33" borderId="23" xfId="0" applyNumberFormat="1" applyFill="1" applyBorder="1" applyAlignment="1">
      <alignment horizontal="center"/>
    </xf>
    <xf numFmtId="0" fontId="20" fillId="33" borderId="24" xfId="0" applyFont="1" applyFill="1" applyBorder="1" applyAlignment="1">
      <alignment/>
    </xf>
    <xf numFmtId="0" fontId="5" fillId="33" borderId="13" xfId="0" applyFont="1" applyFill="1" applyBorder="1" applyAlignment="1">
      <alignment horizontal="left" vertical="center"/>
    </xf>
    <xf numFmtId="0" fontId="5" fillId="33" borderId="12" xfId="0" applyFont="1" applyFill="1" applyBorder="1" applyAlignment="1">
      <alignment horizontal="left"/>
    </xf>
    <xf numFmtId="0" fontId="1" fillId="33" borderId="11" xfId="0" applyFont="1" applyFill="1" applyBorder="1" applyAlignment="1" applyProtection="1">
      <alignment/>
      <protection/>
    </xf>
    <xf numFmtId="0" fontId="1" fillId="33" borderId="14" xfId="0" applyFont="1" applyFill="1" applyBorder="1" applyAlignment="1" applyProtection="1">
      <alignment/>
      <protection/>
    </xf>
    <xf numFmtId="0" fontId="4" fillId="33" borderId="17" xfId="0" applyFont="1" applyFill="1" applyBorder="1" applyAlignment="1" applyProtection="1">
      <alignment/>
      <protection/>
    </xf>
    <xf numFmtId="0" fontId="1" fillId="33" borderId="19" xfId="0" applyFont="1" applyFill="1" applyBorder="1" applyAlignment="1" applyProtection="1">
      <alignment/>
      <protection/>
    </xf>
    <xf numFmtId="0" fontId="1" fillId="33" borderId="17" xfId="0" applyFont="1" applyFill="1" applyBorder="1" applyAlignment="1" applyProtection="1">
      <alignment/>
      <protection/>
    </xf>
    <xf numFmtId="0" fontId="1" fillId="33" borderId="23" xfId="0" applyFont="1" applyFill="1" applyBorder="1" applyAlignment="1">
      <alignment horizontal="right"/>
    </xf>
    <xf numFmtId="192" fontId="20" fillId="33" borderId="24" xfId="0" applyNumberFormat="1" applyFont="1" applyFill="1" applyBorder="1" applyAlignment="1">
      <alignment/>
    </xf>
    <xf numFmtId="192" fontId="0" fillId="33" borderId="17" xfId="0" applyNumberFormat="1" applyFill="1" applyBorder="1" applyAlignment="1">
      <alignment horizontal="center"/>
    </xf>
    <xf numFmtId="1" fontId="0" fillId="33" borderId="17" xfId="0" applyNumberFormat="1" applyFill="1" applyBorder="1" applyAlignment="1">
      <alignment horizontal="center"/>
    </xf>
    <xf numFmtId="192" fontId="1" fillId="34" borderId="19" xfId="0" applyNumberFormat="1" applyFont="1" applyFill="1" applyBorder="1" applyAlignment="1" applyProtection="1">
      <alignment/>
      <protection locked="0"/>
    </xf>
    <xf numFmtId="192" fontId="1" fillId="34" borderId="22" xfId="0" applyNumberFormat="1" applyFont="1" applyFill="1" applyBorder="1" applyAlignment="1" applyProtection="1">
      <alignment/>
      <protection locked="0"/>
    </xf>
    <xf numFmtId="192" fontId="1" fillId="34" borderId="23" xfId="0" applyNumberFormat="1" applyFont="1" applyFill="1" applyBorder="1" applyAlignment="1" applyProtection="1">
      <alignment/>
      <protection locked="0"/>
    </xf>
    <xf numFmtId="192" fontId="1" fillId="33" borderId="17" xfId="0" applyNumberFormat="1" applyFont="1" applyFill="1" applyBorder="1" applyAlignment="1" applyProtection="1">
      <alignment/>
      <protection/>
    </xf>
    <xf numFmtId="192" fontId="1" fillId="34" borderId="17" xfId="0" applyNumberFormat="1" applyFont="1" applyFill="1" applyBorder="1" applyAlignment="1" applyProtection="1">
      <alignment/>
      <protection locked="0"/>
    </xf>
    <xf numFmtId="0" fontId="1" fillId="34" borderId="10" xfId="0" applyFont="1" applyFill="1" applyBorder="1" applyAlignment="1" applyProtection="1">
      <alignment horizontal="right"/>
      <protection locked="0"/>
    </xf>
    <xf numFmtId="49" fontId="1" fillId="34" borderId="10" xfId="0" applyNumberFormat="1" applyFont="1" applyFill="1" applyBorder="1" applyAlignment="1" applyProtection="1">
      <alignment horizontal="right"/>
      <protection locked="0"/>
    </xf>
    <xf numFmtId="49" fontId="1" fillId="34" borderId="19" xfId="0" applyNumberFormat="1" applyFont="1" applyFill="1" applyBorder="1" applyAlignment="1" applyProtection="1">
      <alignment horizontal="right"/>
      <protection locked="0"/>
    </xf>
    <xf numFmtId="192" fontId="1" fillId="34" borderId="24" xfId="0" applyNumberFormat="1" applyFont="1" applyFill="1" applyBorder="1" applyAlignment="1" applyProtection="1">
      <alignment/>
      <protection locked="0"/>
    </xf>
    <xf numFmtId="192" fontId="0" fillId="35" borderId="24" xfId="0" applyNumberFormat="1" applyFill="1" applyBorder="1" applyAlignment="1" applyProtection="1">
      <alignment horizontal="center"/>
      <protection locked="0"/>
    </xf>
    <xf numFmtId="1" fontId="0" fillId="33" borderId="24" xfId="0" applyNumberFormat="1" applyFill="1" applyBorder="1" applyAlignment="1">
      <alignment horizontal="right"/>
    </xf>
    <xf numFmtId="49" fontId="0" fillId="35" borderId="24" xfId="0" applyNumberFormat="1" applyFill="1" applyBorder="1" applyAlignment="1" applyProtection="1">
      <alignment horizontal="center"/>
      <protection locked="0"/>
    </xf>
    <xf numFmtId="0" fontId="0" fillId="35" borderId="15" xfId="0" applyFill="1" applyBorder="1" applyAlignment="1" applyProtection="1">
      <alignment horizontal="center"/>
      <protection locked="0"/>
    </xf>
    <xf numFmtId="0" fontId="0" fillId="35" borderId="10" xfId="0" applyFill="1" applyBorder="1" applyAlignment="1" applyProtection="1">
      <alignment horizontal="center"/>
      <protection locked="0"/>
    </xf>
    <xf numFmtId="1" fontId="1" fillId="34" borderId="10" xfId="0" applyNumberFormat="1" applyFont="1" applyFill="1" applyBorder="1" applyAlignment="1" applyProtection="1">
      <alignment/>
      <protection locked="0"/>
    </xf>
    <xf numFmtId="0" fontId="0" fillId="33" borderId="0" xfId="0" applyFill="1" applyAlignment="1">
      <alignment horizontal="center" vertical="center"/>
    </xf>
    <xf numFmtId="0" fontId="6" fillId="33" borderId="11" xfId="0" applyFont="1" applyFill="1" applyBorder="1" applyAlignment="1">
      <alignment horizontal="left" vertical="center"/>
    </xf>
    <xf numFmtId="0" fontId="6" fillId="33" borderId="23" xfId="0" applyFont="1" applyFill="1" applyBorder="1" applyAlignment="1">
      <alignment horizontal="left" vertical="center"/>
    </xf>
    <xf numFmtId="0" fontId="0" fillId="35" borderId="22" xfId="0" applyFill="1" applyBorder="1" applyAlignment="1" applyProtection="1">
      <alignment horizontal="center" vertical="center"/>
      <protection locked="0"/>
    </xf>
    <xf numFmtId="0" fontId="0" fillId="33" borderId="23" xfId="0" applyFill="1" applyBorder="1" applyAlignment="1">
      <alignment horizontal="center" vertical="center"/>
    </xf>
    <xf numFmtId="0" fontId="0" fillId="35" borderId="14" xfId="0" applyFill="1" applyBorder="1" applyAlignment="1" applyProtection="1">
      <alignment horizontal="left" vertical="center"/>
      <protection locked="0"/>
    </xf>
    <xf numFmtId="0" fontId="0" fillId="35" borderId="22" xfId="0" applyFill="1" applyBorder="1" applyAlignment="1" applyProtection="1">
      <alignment horizontal="left" vertical="center"/>
      <protection locked="0"/>
    </xf>
    <xf numFmtId="0" fontId="21" fillId="33" borderId="11" xfId="0" applyFont="1" applyFill="1" applyBorder="1" applyAlignment="1">
      <alignment horizontal="left" vertical="center"/>
    </xf>
    <xf numFmtId="9" fontId="0" fillId="35" borderId="14" xfId="0" applyNumberFormat="1" applyFill="1" applyBorder="1" applyAlignment="1" applyProtection="1">
      <alignment horizontal="left" vertical="center"/>
      <protection locked="0"/>
    </xf>
    <xf numFmtId="0" fontId="21" fillId="33" borderId="23" xfId="0" applyFont="1" applyFill="1" applyBorder="1" applyAlignment="1">
      <alignment horizontal="left" vertical="center"/>
    </xf>
    <xf numFmtId="0" fontId="6" fillId="33" borderId="17" xfId="0" applyFont="1" applyFill="1" applyBorder="1" applyAlignment="1" quotePrefix="1">
      <alignment horizontal="left" vertical="center"/>
    </xf>
    <xf numFmtId="0" fontId="0" fillId="35" borderId="19" xfId="0" applyFill="1" applyBorder="1" applyAlignment="1" applyProtection="1">
      <alignment horizontal="left" vertical="center"/>
      <protection locked="0"/>
    </xf>
    <xf numFmtId="0" fontId="6" fillId="33" borderId="17" xfId="0" applyFont="1" applyFill="1" applyBorder="1" applyAlignment="1">
      <alignment horizontal="left" vertical="center"/>
    </xf>
    <xf numFmtId="0" fontId="0" fillId="35" borderId="14" xfId="0" applyFill="1" applyBorder="1" applyAlignment="1" applyProtection="1">
      <alignment horizontal="left" vertical="center" wrapText="1"/>
      <protection locked="0"/>
    </xf>
    <xf numFmtId="0" fontId="0" fillId="35" borderId="22" xfId="0" applyFill="1" applyBorder="1" applyAlignment="1" applyProtection="1">
      <alignment horizontal="left" vertical="center" wrapText="1"/>
      <protection locked="0"/>
    </xf>
    <xf numFmtId="0" fontId="0" fillId="35" borderId="19" xfId="0" applyFill="1" applyBorder="1" applyAlignment="1" applyProtection="1">
      <alignment horizontal="left" vertical="center" wrapText="1"/>
      <protection locked="0"/>
    </xf>
    <xf numFmtId="1" fontId="0" fillId="34" borderId="13" xfId="0" applyNumberFormat="1" applyFill="1" applyBorder="1" applyAlignment="1" applyProtection="1">
      <alignment horizontal="center"/>
      <protection locked="0"/>
    </xf>
    <xf numFmtId="0" fontId="10" fillId="33" borderId="15" xfId="0" applyFont="1" applyFill="1" applyBorder="1" applyAlignment="1">
      <alignment/>
    </xf>
    <xf numFmtId="0" fontId="10" fillId="33" borderId="16" xfId="0" applyFont="1" applyFill="1" applyBorder="1" applyAlignment="1">
      <alignment/>
    </xf>
    <xf numFmtId="0" fontId="10" fillId="33" borderId="15" xfId="0" applyFont="1" applyFill="1" applyBorder="1" applyAlignment="1">
      <alignment horizontal="center"/>
    </xf>
    <xf numFmtId="0" fontId="10" fillId="33" borderId="10" xfId="0" applyFont="1" applyFill="1" applyBorder="1" applyAlignment="1">
      <alignment horizontal="center"/>
    </xf>
    <xf numFmtId="0" fontId="10" fillId="33" borderId="12" xfId="0" applyFont="1" applyFill="1" applyBorder="1" applyAlignment="1">
      <alignment horizontal="center" wrapText="1"/>
    </xf>
    <xf numFmtId="0" fontId="10" fillId="33" borderId="14" xfId="0" applyFont="1" applyFill="1" applyBorder="1" applyAlignment="1">
      <alignment horizontal="center"/>
    </xf>
    <xf numFmtId="192" fontId="0" fillId="33" borderId="15" xfId="0" applyNumberFormat="1" applyFill="1" applyBorder="1" applyAlignment="1">
      <alignment horizontal="center"/>
    </xf>
    <xf numFmtId="192" fontId="0" fillId="33" borderId="16" xfId="0" applyNumberFormat="1" applyFill="1" applyBorder="1" applyAlignment="1">
      <alignment horizontal="center"/>
    </xf>
    <xf numFmtId="192" fontId="0" fillId="33" borderId="10" xfId="0" applyNumberFormat="1" applyFill="1" applyBorder="1" applyAlignment="1">
      <alignment horizontal="center"/>
    </xf>
    <xf numFmtId="0" fontId="10" fillId="33" borderId="10" xfId="0" applyFont="1" applyFill="1" applyBorder="1" applyAlignment="1">
      <alignment/>
    </xf>
    <xf numFmtId="0" fontId="11" fillId="33" borderId="0" xfId="0" applyFont="1" applyFill="1" applyAlignment="1">
      <alignment horizontal="left"/>
    </xf>
    <xf numFmtId="0" fontId="18" fillId="33" borderId="0" xfId="0" applyFont="1" applyFill="1" applyAlignment="1">
      <alignment horizontal="left"/>
    </xf>
    <xf numFmtId="14" fontId="0" fillId="34" borderId="11" xfId="0" applyNumberFormat="1" applyFill="1" applyBorder="1" applyAlignment="1" applyProtection="1">
      <alignment horizontal="left" vertical="center"/>
      <protection locked="0"/>
    </xf>
    <xf numFmtId="0" fontId="0" fillId="34" borderId="23" xfId="0" applyFill="1" applyBorder="1" applyAlignment="1" applyProtection="1">
      <alignment horizontal="left" vertical="center"/>
      <protection locked="0"/>
    </xf>
    <xf numFmtId="0" fontId="0" fillId="34" borderId="11"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0" fillId="0" borderId="23" xfId="0" applyBorder="1" applyAlignment="1">
      <alignment horizontal="left" vertical="center"/>
    </xf>
    <xf numFmtId="0" fontId="0" fillId="33" borderId="0" xfId="0" applyFont="1" applyFill="1" applyAlignment="1">
      <alignment horizontal="left"/>
    </xf>
    <xf numFmtId="0" fontId="0" fillId="34" borderId="11" xfId="0" applyFill="1" applyBorder="1" applyAlignment="1" applyProtection="1">
      <alignment vertical="top" wrapText="1"/>
      <protection locked="0"/>
    </xf>
    <xf numFmtId="0" fontId="0" fillId="34" borderId="17" xfId="0" applyFill="1" applyBorder="1" applyAlignment="1" applyProtection="1">
      <alignment vertical="top"/>
      <protection locked="0"/>
    </xf>
    <xf numFmtId="0" fontId="0" fillId="34" borderId="23" xfId="0" applyFill="1" applyBorder="1" applyAlignment="1" applyProtection="1">
      <alignment vertical="top"/>
      <protection locked="0"/>
    </xf>
    <xf numFmtId="0" fontId="22" fillId="34" borderId="11" xfId="36" applyFill="1" applyBorder="1" applyAlignment="1" applyProtection="1">
      <alignment horizontal="left" vertical="center"/>
      <protection locked="0"/>
    </xf>
    <xf numFmtId="0" fontId="0" fillId="34" borderId="13" xfId="0" applyFill="1" applyBorder="1" applyAlignment="1" applyProtection="1">
      <alignment/>
      <protection locked="0"/>
    </xf>
    <xf numFmtId="0" fontId="0" fillId="34" borderId="14" xfId="0" applyFill="1" applyBorder="1" applyAlignment="1" applyProtection="1">
      <alignment/>
      <protection locked="0"/>
    </xf>
    <xf numFmtId="0" fontId="0" fillId="34" borderId="21" xfId="0" applyFill="1" applyBorder="1" applyAlignment="1" applyProtection="1">
      <alignment/>
      <protection locked="0"/>
    </xf>
    <xf numFmtId="0" fontId="0" fillId="34" borderId="22" xfId="0" applyFill="1" applyBorder="1" applyAlignment="1" applyProtection="1">
      <alignment/>
      <protection locked="0"/>
    </xf>
    <xf numFmtId="0" fontId="0" fillId="34" borderId="12" xfId="0" applyFill="1" applyBorder="1" applyAlignment="1" applyProtection="1">
      <alignment wrapText="1"/>
      <protection locked="0"/>
    </xf>
    <xf numFmtId="0" fontId="0" fillId="34" borderId="13" xfId="0" applyFill="1" applyBorder="1" applyAlignment="1" applyProtection="1">
      <alignment wrapText="1"/>
      <protection locked="0"/>
    </xf>
    <xf numFmtId="0" fontId="0" fillId="34" borderId="14" xfId="0" applyFill="1" applyBorder="1" applyAlignment="1" applyProtection="1">
      <alignment wrapText="1"/>
      <protection locked="0"/>
    </xf>
    <xf numFmtId="0" fontId="0" fillId="34" borderId="20" xfId="0" applyFill="1" applyBorder="1" applyAlignment="1" applyProtection="1">
      <alignment wrapText="1"/>
      <protection locked="0"/>
    </xf>
    <xf numFmtId="0" fontId="0" fillId="34" borderId="21" xfId="0" applyFill="1" applyBorder="1" applyAlignment="1" applyProtection="1">
      <alignment wrapText="1"/>
      <protection locked="0"/>
    </xf>
    <xf numFmtId="0" fontId="0" fillId="34" borderId="22" xfId="0" applyFill="1" applyBorder="1" applyAlignment="1" applyProtection="1">
      <alignment wrapText="1"/>
      <protection locked="0"/>
    </xf>
    <xf numFmtId="0" fontId="1" fillId="33" borderId="0" xfId="0" applyFont="1" applyFill="1" applyAlignment="1">
      <alignment/>
    </xf>
    <xf numFmtId="0" fontId="6" fillId="33" borderId="12" xfId="0" applyFont="1" applyFill="1" applyBorder="1" applyAlignment="1" applyProtection="1">
      <alignment horizontal="center"/>
      <protection/>
    </xf>
    <xf numFmtId="0" fontId="6" fillId="33" borderId="14" xfId="0" applyFont="1" applyFill="1" applyBorder="1" applyAlignment="1" applyProtection="1">
      <alignment horizontal="center"/>
      <protection/>
    </xf>
    <xf numFmtId="0" fontId="0" fillId="35" borderId="12" xfId="0" applyFill="1" applyBorder="1" applyAlignment="1" applyProtection="1">
      <alignment/>
      <protection locked="0"/>
    </xf>
    <xf numFmtId="0" fontId="0" fillId="35" borderId="13" xfId="0" applyFill="1" applyBorder="1" applyAlignment="1" applyProtection="1">
      <alignment/>
      <protection locked="0"/>
    </xf>
    <xf numFmtId="0" fontId="0" fillId="35" borderId="14" xfId="0" applyFill="1" applyBorder="1" applyAlignment="1" applyProtection="1">
      <alignment/>
      <protection locked="0"/>
    </xf>
    <xf numFmtId="0" fontId="0" fillId="35" borderId="20" xfId="0" applyFill="1" applyBorder="1" applyAlignment="1" applyProtection="1">
      <alignment/>
      <protection locked="0"/>
    </xf>
    <xf numFmtId="0" fontId="0" fillId="35" borderId="21" xfId="0" applyFill="1" applyBorder="1" applyAlignment="1" applyProtection="1">
      <alignment/>
      <protection locked="0"/>
    </xf>
    <xf numFmtId="0" fontId="0" fillId="35" borderId="22" xfId="0" applyFill="1" applyBorder="1" applyAlignment="1" applyProtection="1">
      <alignment/>
      <protection locked="0"/>
    </xf>
    <xf numFmtId="0" fontId="10" fillId="33" borderId="15" xfId="0" applyFont="1" applyFill="1" applyBorder="1" applyAlignment="1">
      <alignment horizontal="center" wrapText="1" shrinkToFit="1"/>
    </xf>
    <xf numFmtId="0" fontId="10" fillId="33" borderId="10" xfId="0" applyFont="1" applyFill="1" applyBorder="1" applyAlignment="1">
      <alignment horizontal="center" wrapText="1" shrinkToFit="1"/>
    </xf>
    <xf numFmtId="0" fontId="0" fillId="33" borderId="15"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4" borderId="15" xfId="0" applyFont="1" applyFill="1" applyBorder="1" applyAlignment="1" applyProtection="1">
      <alignment horizontal="left"/>
      <protection locked="0"/>
    </xf>
    <xf numFmtId="0" fontId="0" fillId="0" borderId="16" xfId="0" applyFont="1" applyBorder="1" applyAlignment="1" applyProtection="1">
      <alignment/>
      <protection locked="0"/>
    </xf>
    <xf numFmtId="0" fontId="0" fillId="0" borderId="10" xfId="0" applyFont="1" applyBorder="1" applyAlignment="1" applyProtection="1">
      <alignment/>
      <protection locked="0"/>
    </xf>
    <xf numFmtId="49" fontId="0" fillId="35" borderId="15" xfId="0" applyNumberFormat="1" applyFill="1" applyBorder="1" applyAlignment="1" applyProtection="1">
      <alignment horizontal="center" wrapText="1"/>
      <protection locked="0"/>
    </xf>
    <xf numFmtId="49" fontId="0" fillId="0" borderId="10" xfId="0" applyNumberFormat="1" applyBorder="1" applyAlignment="1">
      <alignment horizontal="center" wrapText="1"/>
    </xf>
    <xf numFmtId="0" fontId="0" fillId="33" borderId="0" xfId="0" applyFill="1" applyAlignment="1">
      <alignment vertical="top" wrapText="1"/>
    </xf>
    <xf numFmtId="0" fontId="0" fillId="0" borderId="0" xfId="0" applyAlignment="1">
      <alignment wrapText="1"/>
    </xf>
    <xf numFmtId="49" fontId="0" fillId="35" borderId="15" xfId="0" applyNumberFormat="1" applyFill="1" applyBorder="1" applyAlignment="1" applyProtection="1">
      <alignment horizontal="center"/>
      <protection locked="0"/>
    </xf>
    <xf numFmtId="0" fontId="0" fillId="0" borderId="10" xfId="0" applyBorder="1" applyAlignment="1">
      <alignment horizontal="center"/>
    </xf>
    <xf numFmtId="0" fontId="24" fillId="35" borderId="15" xfId="0" applyFont="1" applyFill="1" applyBorder="1" applyAlignment="1" applyProtection="1">
      <alignment horizontal="left"/>
      <protection locked="0"/>
    </xf>
    <xf numFmtId="0" fontId="16" fillId="35" borderId="16" xfId="0" applyFont="1" applyFill="1" applyBorder="1" applyAlignment="1" applyProtection="1">
      <alignment horizontal="left"/>
      <protection locked="0"/>
    </xf>
    <xf numFmtId="0" fontId="16" fillId="35" borderId="10" xfId="0" applyFont="1" applyFill="1" applyBorder="1" applyAlignment="1" applyProtection="1">
      <alignment horizontal="left"/>
      <protection locked="0"/>
    </xf>
    <xf numFmtId="0" fontId="7" fillId="33" borderId="16" xfId="0" applyFont="1" applyFill="1" applyBorder="1" applyAlignment="1">
      <alignment/>
    </xf>
    <xf numFmtId="0" fontId="7" fillId="33" borderId="10" xfId="0" applyFont="1" applyFill="1" applyBorder="1" applyAlignment="1">
      <alignment/>
    </xf>
    <xf numFmtId="0" fontId="10" fillId="33" borderId="12" xfId="0" applyFont="1" applyFill="1" applyBorder="1" applyAlignment="1">
      <alignment horizontal="center"/>
    </xf>
    <xf numFmtId="0" fontId="7" fillId="0" borderId="10" xfId="0" applyFont="1" applyBorder="1" applyAlignment="1">
      <alignment/>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2" xfId="0" applyFont="1" applyFill="1" applyBorder="1" applyAlignment="1">
      <alignment horizontal="center" vertical="center"/>
    </xf>
    <xf numFmtId="0" fontId="0" fillId="33" borderId="13" xfId="0" applyNumberFormat="1" applyFill="1" applyBorder="1" applyAlignment="1">
      <alignment vertical="justify" wrapText="1"/>
    </xf>
    <xf numFmtId="0" fontId="0" fillId="0" borderId="13" xfId="0" applyNumberFormat="1" applyBorder="1" applyAlignment="1">
      <alignment vertical="justify" wrapText="1"/>
    </xf>
    <xf numFmtId="0" fontId="0" fillId="34" borderId="16" xfId="0" applyFont="1" applyFill="1" applyBorder="1" applyAlignment="1" applyProtection="1">
      <alignment/>
      <protection locked="0"/>
    </xf>
    <xf numFmtId="0" fontId="0" fillId="34" borderId="10" xfId="0" applyFont="1" applyFill="1" applyBorder="1" applyAlignment="1" applyProtection="1">
      <alignment/>
      <protection locked="0"/>
    </xf>
    <xf numFmtId="0" fontId="0" fillId="33" borderId="0" xfId="0" applyFill="1" applyBorder="1" applyAlignment="1">
      <alignment wrapText="1"/>
    </xf>
    <xf numFmtId="0" fontId="7" fillId="0" borderId="16" xfId="0" applyFont="1" applyBorder="1" applyAlignment="1">
      <alignment/>
    </xf>
    <xf numFmtId="0" fontId="1" fillId="33" borderId="0" xfId="0" applyFont="1" applyFill="1" applyBorder="1" applyAlignment="1">
      <alignment wrapText="1"/>
    </xf>
    <xf numFmtId="0" fontId="0" fillId="0" borderId="0" xfId="0" applyBorder="1" applyAlignment="1">
      <alignment wrapText="1"/>
    </xf>
    <xf numFmtId="0" fontId="3" fillId="35" borderId="15" xfId="0" applyFont="1" applyFill="1" applyBorder="1" applyAlignment="1" applyProtection="1">
      <alignment horizontal="left" wrapText="1"/>
      <protection locked="0"/>
    </xf>
    <xf numFmtId="0" fontId="0" fillId="35" borderId="16" xfId="0" applyFill="1" applyBorder="1" applyAlignment="1" applyProtection="1">
      <alignment horizontal="left" wrapText="1"/>
      <protection locked="0"/>
    </xf>
    <xf numFmtId="0" fontId="0" fillId="35" borderId="10" xfId="0" applyFill="1" applyBorder="1" applyAlignment="1" applyProtection="1">
      <alignment horizontal="left"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rella@apat.i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K1" sqref="K1"/>
    </sheetView>
  </sheetViews>
  <sheetFormatPr defaultColWidth="9.140625" defaultRowHeight="12.75"/>
  <sheetData/>
  <sheetProtection sheet="1" objects="1" scenarios="1"/>
  <printOptions horizontalCentered="1"/>
  <pageMargins left="0.7480314960629921" right="0.7480314960629921" top="0.984251968503937" bottom="0.984251968503937" header="0.5118110236220472" footer="0.5118110236220472"/>
  <pageSetup fitToHeight="2" fitToWidth="1" horizontalDpi="600" verticalDpi="600" orientation="portrait" paperSize="9" scale="87" r:id="rId3"/>
  <headerFooter alignWithMargins="0">
    <oddHeader>&amp;L&amp;F&amp;C&amp;A</oddHeader>
    <oddFooter>&amp;L&amp;D&amp;C&amp;P of &amp;N</oddFooter>
  </headerFooter>
  <legacyDrawing r:id="rId2"/>
  <oleObjects>
    <oleObject progId="Word.Document.8" shapeId="136726" r:id="rId1"/>
  </oleObjects>
</worksheet>
</file>

<file path=xl/worksheets/sheet2.xml><?xml version="1.0" encoding="utf-8"?>
<worksheet xmlns="http://schemas.openxmlformats.org/spreadsheetml/2006/main" xmlns:r="http://schemas.openxmlformats.org/officeDocument/2006/relationships">
  <sheetPr>
    <pageSetUpPr fitToPage="1"/>
  </sheetPr>
  <dimension ref="A1:I64"/>
  <sheetViews>
    <sheetView zoomScale="75" zoomScaleNormal="75" zoomScalePageLayoutView="0" workbookViewId="0" topLeftCell="A1">
      <pane ySplit="8" topLeftCell="A9" activePane="bottomLeft" state="frozen"/>
      <selection pane="topLeft" activeCell="A1" sqref="A1"/>
      <selection pane="bottomLeft" activeCell="G11" sqref="G11"/>
    </sheetView>
  </sheetViews>
  <sheetFormatPr defaultColWidth="9.140625" defaultRowHeight="12.75"/>
  <cols>
    <col min="1" max="1" width="37.421875" style="0" customWidth="1"/>
    <col min="2" max="2" width="6.28125" style="0" bestFit="1" customWidth="1"/>
    <col min="3" max="4" width="6.28125" style="168" customWidth="1"/>
    <col min="5" max="5" width="12.7109375" style="0" bestFit="1" customWidth="1"/>
    <col min="6" max="6" width="5.7109375" style="168" bestFit="1" customWidth="1"/>
    <col min="7" max="7" width="18.57421875" style="168" bestFit="1" customWidth="1"/>
    <col min="8" max="8" width="9.8515625" style="168" bestFit="1" customWidth="1"/>
    <col min="9" max="9" width="10.140625" style="168" bestFit="1" customWidth="1"/>
  </cols>
  <sheetData>
    <row r="1" spans="1:9" ht="18">
      <c r="A1" s="169" t="s">
        <v>171</v>
      </c>
      <c r="B1" s="1"/>
      <c r="C1" s="170"/>
      <c r="D1" s="170"/>
      <c r="E1" s="1"/>
      <c r="F1" s="170"/>
      <c r="G1" s="170"/>
      <c r="H1" s="170"/>
      <c r="I1" s="170"/>
    </row>
    <row r="2" spans="1:9" ht="12.75">
      <c r="A2" s="1" t="s">
        <v>172</v>
      </c>
      <c r="B2" s="1"/>
      <c r="C2" s="170"/>
      <c r="D2" s="170"/>
      <c r="E2" s="1"/>
      <c r="F2" s="170"/>
      <c r="G2" s="170"/>
      <c r="H2" s="170"/>
      <c r="I2" s="170"/>
    </row>
    <row r="3" spans="1:9" ht="12.75">
      <c r="A3" s="1"/>
      <c r="B3" s="1"/>
      <c r="C3" s="170"/>
      <c r="D3" s="170"/>
      <c r="E3" s="1"/>
      <c r="F3" s="170"/>
      <c r="G3" s="170"/>
      <c r="H3" s="170"/>
      <c r="I3" s="170"/>
    </row>
    <row r="4" spans="1:9" ht="15.75">
      <c r="A4" s="66" t="s">
        <v>173</v>
      </c>
      <c r="B4" s="1"/>
      <c r="C4" s="170"/>
      <c r="D4" s="170"/>
      <c r="E4" s="1"/>
      <c r="F4" s="170"/>
      <c r="G4" s="170"/>
      <c r="H4" s="170"/>
      <c r="I4" s="170"/>
    </row>
    <row r="5" spans="1:9" ht="6" customHeight="1">
      <c r="A5" s="1"/>
      <c r="B5" s="1"/>
      <c r="C5" s="170"/>
      <c r="D5" s="170"/>
      <c r="E5" s="1"/>
      <c r="F5" s="170"/>
      <c r="G5" s="170"/>
      <c r="H5" s="170"/>
      <c r="I5" s="170"/>
    </row>
    <row r="6" spans="1:9" ht="12.75">
      <c r="A6" s="5" t="s">
        <v>52</v>
      </c>
      <c r="B6" s="5" t="s">
        <v>17</v>
      </c>
      <c r="C6" s="229" t="s">
        <v>174</v>
      </c>
      <c r="D6" s="230"/>
      <c r="E6" s="227" t="s">
        <v>175</v>
      </c>
      <c r="F6" s="228"/>
      <c r="G6" s="228"/>
      <c r="H6" s="228"/>
      <c r="I6" s="236"/>
    </row>
    <row r="7" spans="1:9" ht="27" customHeight="1">
      <c r="A7" s="12"/>
      <c r="B7" s="12"/>
      <c r="C7" s="229" t="s">
        <v>176</v>
      </c>
      <c r="D7" s="230"/>
      <c r="E7" s="155" t="s">
        <v>62</v>
      </c>
      <c r="F7" s="155" t="s">
        <v>73</v>
      </c>
      <c r="G7" s="155" t="s">
        <v>63</v>
      </c>
      <c r="H7" s="231" t="s">
        <v>199</v>
      </c>
      <c r="I7" s="232"/>
    </row>
    <row r="8" spans="1:9" ht="12.75">
      <c r="A8" s="12"/>
      <c r="B8" s="12"/>
      <c r="C8" s="155" t="s">
        <v>177</v>
      </c>
      <c r="D8" s="155" t="s">
        <v>178</v>
      </c>
      <c r="E8" s="155"/>
      <c r="F8" s="155"/>
      <c r="G8" s="155"/>
      <c r="H8" s="55" t="s">
        <v>19</v>
      </c>
      <c r="I8" s="55" t="s">
        <v>20</v>
      </c>
    </row>
    <row r="9" spans="1:9" ht="12.75">
      <c r="A9" s="77" t="s">
        <v>179</v>
      </c>
      <c r="B9" s="80" t="s">
        <v>0</v>
      </c>
      <c r="C9" s="56">
        <v>95</v>
      </c>
      <c r="D9" s="56"/>
      <c r="E9" s="54" t="s">
        <v>80</v>
      </c>
      <c r="F9" s="56">
        <v>1993</v>
      </c>
      <c r="G9" s="56">
        <v>0.7</v>
      </c>
      <c r="H9" s="63">
        <v>94.6</v>
      </c>
      <c r="I9" s="56"/>
    </row>
    <row r="10" spans="1:9" ht="12.75">
      <c r="A10" s="191" t="s">
        <v>197</v>
      </c>
      <c r="B10" s="87" t="s">
        <v>0</v>
      </c>
      <c r="C10" s="56">
        <v>91</v>
      </c>
      <c r="D10" s="56"/>
      <c r="E10" s="54"/>
      <c r="F10" s="56"/>
      <c r="G10" s="56">
        <v>0.7</v>
      </c>
      <c r="H10" s="63">
        <v>90.6</v>
      </c>
      <c r="I10" s="56"/>
    </row>
    <row r="11" spans="1:9" ht="12.75">
      <c r="A11" s="77" t="s">
        <v>180</v>
      </c>
      <c r="B11" s="80" t="s">
        <v>0</v>
      </c>
      <c r="C11" s="56">
        <v>85</v>
      </c>
      <c r="D11" s="56"/>
      <c r="E11" s="54" t="s">
        <v>81</v>
      </c>
      <c r="F11" s="56">
        <v>1993</v>
      </c>
      <c r="G11" s="56">
        <v>0.9</v>
      </c>
      <c r="H11" s="63">
        <v>84.5</v>
      </c>
      <c r="I11" s="56"/>
    </row>
    <row r="12" spans="1:9" ht="12.75">
      <c r="A12" s="191" t="s">
        <v>197</v>
      </c>
      <c r="B12" s="87" t="s">
        <v>0</v>
      </c>
      <c r="C12" s="56">
        <v>81</v>
      </c>
      <c r="D12" s="56"/>
      <c r="E12" s="54"/>
      <c r="F12" s="56"/>
      <c r="G12" s="56">
        <v>0.9</v>
      </c>
      <c r="H12" s="63">
        <v>80.5</v>
      </c>
      <c r="I12" s="56"/>
    </row>
    <row r="13" spans="1:9" ht="12.75">
      <c r="A13" s="77" t="s">
        <v>27</v>
      </c>
      <c r="B13" s="78"/>
      <c r="C13" s="56"/>
      <c r="D13" s="56"/>
      <c r="E13" s="54"/>
      <c r="F13" s="56"/>
      <c r="G13" s="56"/>
      <c r="H13" s="56"/>
      <c r="I13" s="63"/>
    </row>
    <row r="14" spans="1:9" ht="12.75">
      <c r="A14" s="82" t="s">
        <v>181</v>
      </c>
      <c r="B14" s="83" t="s">
        <v>1</v>
      </c>
      <c r="C14" s="56"/>
      <c r="D14" s="56">
        <v>60</v>
      </c>
      <c r="E14" s="54" t="s">
        <v>182</v>
      </c>
      <c r="F14" s="56">
        <v>2000</v>
      </c>
      <c r="G14" s="56">
        <v>2.9</v>
      </c>
      <c r="H14" s="56"/>
      <c r="I14" s="63">
        <v>61.7</v>
      </c>
    </row>
    <row r="15" spans="1:9" ht="12.75">
      <c r="A15" s="85" t="s">
        <v>183</v>
      </c>
      <c r="B15" s="86" t="s">
        <v>1</v>
      </c>
      <c r="C15" s="56"/>
      <c r="D15" s="56">
        <v>70</v>
      </c>
      <c r="E15" s="54" t="s">
        <v>182</v>
      </c>
      <c r="F15" s="56">
        <v>2000</v>
      </c>
      <c r="G15" s="56">
        <v>2.9</v>
      </c>
      <c r="H15" s="56"/>
      <c r="I15" s="63">
        <v>71.7</v>
      </c>
    </row>
    <row r="16" spans="1:9" ht="12.75">
      <c r="A16" s="40" t="s">
        <v>28</v>
      </c>
      <c r="B16" s="83"/>
      <c r="C16" s="56"/>
      <c r="D16" s="56"/>
      <c r="E16" s="54"/>
      <c r="F16" s="56"/>
      <c r="G16" s="56"/>
      <c r="H16" s="56"/>
      <c r="I16" s="56"/>
    </row>
    <row r="17" spans="1:9" ht="12.75">
      <c r="A17" s="82" t="s">
        <v>151</v>
      </c>
      <c r="B17" s="41" t="s">
        <v>2</v>
      </c>
      <c r="C17" s="167">
        <v>46</v>
      </c>
      <c r="D17" s="167"/>
      <c r="E17" s="54" t="s">
        <v>66</v>
      </c>
      <c r="F17" s="56">
        <v>1988</v>
      </c>
      <c r="G17" s="233" t="s">
        <v>184</v>
      </c>
      <c r="H17" s="234"/>
      <c r="I17" s="235"/>
    </row>
    <row r="18" spans="1:9" ht="12.75">
      <c r="A18" s="85" t="s">
        <v>152</v>
      </c>
      <c r="B18" s="87" t="s">
        <v>2</v>
      </c>
      <c r="C18" s="167">
        <v>75</v>
      </c>
      <c r="D18" s="167"/>
      <c r="E18" s="54" t="s">
        <v>66</v>
      </c>
      <c r="F18" s="56">
        <v>1988</v>
      </c>
      <c r="G18" s="233" t="s">
        <v>184</v>
      </c>
      <c r="H18" s="234"/>
      <c r="I18" s="235"/>
    </row>
    <row r="19" spans="1:9" ht="12.75">
      <c r="A19" s="40" t="s">
        <v>29</v>
      </c>
      <c r="B19" s="83"/>
      <c r="C19" s="56"/>
      <c r="D19" s="56"/>
      <c r="E19" s="54"/>
      <c r="F19" s="56"/>
      <c r="G19" s="56"/>
      <c r="H19" s="56"/>
      <c r="I19" s="56"/>
    </row>
    <row r="20" spans="1:9" ht="12.75">
      <c r="A20" s="82" t="s">
        <v>154</v>
      </c>
      <c r="B20" s="41" t="s">
        <v>2</v>
      </c>
      <c r="C20" s="56"/>
      <c r="D20" s="63">
        <v>18</v>
      </c>
      <c r="E20" s="54" t="s">
        <v>82</v>
      </c>
      <c r="F20" s="56">
        <v>1995</v>
      </c>
      <c r="G20" s="56">
        <v>6.8</v>
      </c>
      <c r="H20" s="56"/>
      <c r="I20" s="63">
        <v>22</v>
      </c>
    </row>
    <row r="21" spans="1:9" ht="12.75">
      <c r="A21" s="82" t="s">
        <v>185</v>
      </c>
      <c r="B21" s="41" t="s">
        <v>2</v>
      </c>
      <c r="C21" s="56"/>
      <c r="D21" s="63">
        <v>21</v>
      </c>
      <c r="E21" s="54" t="s">
        <v>82</v>
      </c>
      <c r="F21" s="56">
        <v>1995</v>
      </c>
      <c r="G21" s="56">
        <v>6.8</v>
      </c>
      <c r="H21" s="56"/>
      <c r="I21" s="63">
        <v>25.1</v>
      </c>
    </row>
    <row r="22" spans="1:9" ht="12.75">
      <c r="A22" s="82" t="s">
        <v>30</v>
      </c>
      <c r="B22" s="41" t="s">
        <v>2</v>
      </c>
      <c r="C22" s="56"/>
      <c r="D22" s="63">
        <v>42</v>
      </c>
      <c r="E22" s="54" t="s">
        <v>82</v>
      </c>
      <c r="F22" s="56">
        <v>1995</v>
      </c>
      <c r="G22" s="56">
        <v>3.5</v>
      </c>
      <c r="H22" s="56"/>
      <c r="I22" s="63">
        <v>44</v>
      </c>
    </row>
    <row r="23" spans="1:9" ht="12.75">
      <c r="A23" s="82" t="s">
        <v>31</v>
      </c>
      <c r="B23" s="41" t="s">
        <v>2</v>
      </c>
      <c r="C23" s="172"/>
      <c r="D23" s="173">
        <v>1</v>
      </c>
      <c r="E23" s="54" t="s">
        <v>186</v>
      </c>
      <c r="F23" s="56">
        <v>1998</v>
      </c>
      <c r="G23" s="56">
        <v>0.1</v>
      </c>
      <c r="H23" s="56"/>
      <c r="I23" s="63">
        <v>1.1</v>
      </c>
    </row>
    <row r="24" spans="1:9" ht="12.75">
      <c r="A24" s="85"/>
      <c r="B24" s="87"/>
      <c r="C24" s="174"/>
      <c r="D24" s="174"/>
      <c r="E24" s="54" t="s">
        <v>187</v>
      </c>
      <c r="F24" s="56">
        <v>1996</v>
      </c>
      <c r="G24" s="56"/>
      <c r="H24" s="56"/>
      <c r="I24" s="63">
        <v>1.2</v>
      </c>
    </row>
    <row r="25" spans="1:9" ht="12.75">
      <c r="A25" s="32" t="s">
        <v>32</v>
      </c>
      <c r="B25" s="33" t="s">
        <v>3</v>
      </c>
      <c r="C25" s="56"/>
      <c r="D25" s="56">
        <v>2.7</v>
      </c>
      <c r="E25" s="54" t="s">
        <v>83</v>
      </c>
      <c r="F25" s="56">
        <v>1997</v>
      </c>
      <c r="G25" s="56">
        <v>0.3</v>
      </c>
      <c r="H25" s="56"/>
      <c r="I25" s="63">
        <v>2.88</v>
      </c>
    </row>
    <row r="26" spans="1:9" ht="12.75">
      <c r="A26" s="40" t="s">
        <v>33</v>
      </c>
      <c r="B26" s="83"/>
      <c r="C26" s="56"/>
      <c r="D26" s="56"/>
      <c r="E26" s="54"/>
      <c r="F26" s="56"/>
      <c r="G26" s="56"/>
      <c r="H26" s="56"/>
      <c r="I26" s="63"/>
    </row>
    <row r="27" spans="1:9" ht="12.75">
      <c r="A27" s="82" t="s">
        <v>4</v>
      </c>
      <c r="B27" s="41" t="s">
        <v>2</v>
      </c>
      <c r="C27" s="56"/>
      <c r="D27" s="56">
        <v>3</v>
      </c>
      <c r="E27" s="54" t="s">
        <v>83</v>
      </c>
      <c r="F27" s="56">
        <v>1997</v>
      </c>
      <c r="G27" s="56">
        <v>0.4</v>
      </c>
      <c r="H27" s="56"/>
      <c r="I27" s="63">
        <v>3.2</v>
      </c>
    </row>
    <row r="28" spans="1:9" ht="12.75">
      <c r="A28" s="82" t="s">
        <v>5</v>
      </c>
      <c r="B28" s="41" t="s">
        <v>2</v>
      </c>
      <c r="C28" s="56"/>
      <c r="D28" s="56">
        <v>5</v>
      </c>
      <c r="E28" s="54" t="s">
        <v>83</v>
      </c>
      <c r="F28" s="56">
        <v>1997</v>
      </c>
      <c r="G28" s="56">
        <v>0.3</v>
      </c>
      <c r="H28" s="56"/>
      <c r="I28" s="63">
        <v>5.2</v>
      </c>
    </row>
    <row r="29" spans="1:9" ht="12.75">
      <c r="A29" s="82" t="s">
        <v>34</v>
      </c>
      <c r="B29" s="41" t="s">
        <v>2</v>
      </c>
      <c r="C29" s="56"/>
      <c r="D29" s="56">
        <v>10</v>
      </c>
      <c r="E29" s="54" t="s">
        <v>83</v>
      </c>
      <c r="F29" s="56">
        <v>1997</v>
      </c>
      <c r="G29" s="56">
        <v>0.9</v>
      </c>
      <c r="H29" s="56"/>
      <c r="I29" s="63">
        <v>10.5</v>
      </c>
    </row>
    <row r="30" spans="1:9" ht="12.75">
      <c r="A30" s="82" t="s">
        <v>35</v>
      </c>
      <c r="B30" s="41" t="s">
        <v>2</v>
      </c>
      <c r="C30" s="56"/>
      <c r="D30" s="56">
        <v>7</v>
      </c>
      <c r="E30" s="54" t="s">
        <v>83</v>
      </c>
      <c r="F30" s="56">
        <v>1997</v>
      </c>
      <c r="G30" s="56">
        <v>0.6</v>
      </c>
      <c r="H30" s="56"/>
      <c r="I30" s="63">
        <v>7.3</v>
      </c>
    </row>
    <row r="31" spans="1:9" ht="12.75">
      <c r="A31" s="82" t="s">
        <v>36</v>
      </c>
      <c r="B31" s="41" t="s">
        <v>2</v>
      </c>
      <c r="C31" s="56"/>
      <c r="D31" s="56">
        <v>10</v>
      </c>
      <c r="E31" s="54" t="s">
        <v>83</v>
      </c>
      <c r="F31" s="56">
        <v>1997</v>
      </c>
      <c r="G31" s="56">
        <v>0.8</v>
      </c>
      <c r="H31" s="56"/>
      <c r="I31" s="63">
        <v>10.5</v>
      </c>
    </row>
    <row r="32" spans="1:9" ht="12.75">
      <c r="A32" s="175" t="s">
        <v>37</v>
      </c>
      <c r="B32" s="41" t="s">
        <v>2</v>
      </c>
      <c r="C32" s="56"/>
      <c r="D32" s="56">
        <v>15</v>
      </c>
      <c r="E32" s="54" t="s">
        <v>83</v>
      </c>
      <c r="F32" s="56">
        <v>1997</v>
      </c>
      <c r="G32" s="56">
        <v>1</v>
      </c>
      <c r="H32" s="56"/>
      <c r="I32" s="63">
        <v>15.6</v>
      </c>
    </row>
    <row r="33" spans="1:9" ht="12.75">
      <c r="A33" s="85" t="s">
        <v>38</v>
      </c>
      <c r="B33" s="87" t="s">
        <v>2</v>
      </c>
      <c r="C33" s="174"/>
      <c r="D33" s="174">
        <v>10</v>
      </c>
      <c r="E33" s="139" t="s">
        <v>83</v>
      </c>
      <c r="F33" s="174">
        <v>1997</v>
      </c>
      <c r="G33" s="174">
        <v>0.8</v>
      </c>
      <c r="H33" s="174"/>
      <c r="I33" s="176">
        <v>10.5</v>
      </c>
    </row>
    <row r="34" spans="1:9" ht="12.75">
      <c r="A34" s="77" t="s">
        <v>39</v>
      </c>
      <c r="B34" s="78" t="s">
        <v>6</v>
      </c>
      <c r="C34" s="172"/>
      <c r="D34" s="172">
        <v>150</v>
      </c>
      <c r="E34" s="54" t="s">
        <v>188</v>
      </c>
      <c r="F34" s="56">
        <v>1998</v>
      </c>
      <c r="G34" s="56">
        <v>30</v>
      </c>
      <c r="H34" s="56"/>
      <c r="I34" s="177">
        <v>168</v>
      </c>
    </row>
    <row r="35" spans="1:9" ht="12.75">
      <c r="A35" s="40"/>
      <c r="B35" s="83"/>
      <c r="C35" s="178"/>
      <c r="D35" s="178"/>
      <c r="E35" s="54" t="s">
        <v>189</v>
      </c>
      <c r="F35" s="56">
        <v>1995</v>
      </c>
      <c r="G35" s="56"/>
      <c r="H35" s="56"/>
      <c r="I35" s="177"/>
    </row>
    <row r="36" spans="1:9" ht="12.75">
      <c r="A36" s="171"/>
      <c r="B36" s="86"/>
      <c r="C36" s="174"/>
      <c r="D36" s="174"/>
      <c r="E36" s="54" t="s">
        <v>190</v>
      </c>
      <c r="F36" s="56">
        <v>1994</v>
      </c>
      <c r="G36" s="63">
        <f>(I36-D$34)/(0.361*1.645)</f>
        <v>18.52335205314518</v>
      </c>
      <c r="H36" s="56"/>
      <c r="I36" s="177">
        <v>161</v>
      </c>
    </row>
    <row r="37" spans="1:9" ht="12.75">
      <c r="A37" s="77" t="s">
        <v>191</v>
      </c>
      <c r="B37" s="78" t="s">
        <v>6</v>
      </c>
      <c r="C37" s="172"/>
      <c r="D37" s="172">
        <v>50</v>
      </c>
      <c r="E37" s="54" t="s">
        <v>188</v>
      </c>
      <c r="F37" s="56">
        <v>1998</v>
      </c>
      <c r="G37" s="63">
        <f>(I37-D$37)/(0.361*1.645)</f>
        <v>6.735764382961884</v>
      </c>
      <c r="H37" s="56"/>
      <c r="I37" s="177">
        <v>54</v>
      </c>
    </row>
    <row r="38" spans="1:9" ht="12.75">
      <c r="A38" s="40"/>
      <c r="B38" s="83"/>
      <c r="C38" s="178"/>
      <c r="D38" s="178"/>
      <c r="E38" s="54" t="s">
        <v>189</v>
      </c>
      <c r="F38" s="56">
        <v>1995</v>
      </c>
      <c r="G38" s="56"/>
      <c r="H38" s="56"/>
      <c r="I38" s="177"/>
    </row>
    <row r="39" spans="1:9" ht="12.75">
      <c r="A39" s="171"/>
      <c r="B39" s="86"/>
      <c r="C39" s="174"/>
      <c r="D39" s="174"/>
      <c r="E39" s="54" t="s">
        <v>190</v>
      </c>
      <c r="F39" s="56">
        <v>1994</v>
      </c>
      <c r="G39" s="63">
        <f>(I39-D$37)/(0.361*1.645)</f>
        <v>6.735764382961884</v>
      </c>
      <c r="H39" s="56"/>
      <c r="I39" s="177">
        <v>54</v>
      </c>
    </row>
    <row r="40" spans="1:9" ht="12.75">
      <c r="A40" s="77" t="s">
        <v>192</v>
      </c>
      <c r="B40" s="78" t="s">
        <v>6</v>
      </c>
      <c r="C40" s="172"/>
      <c r="D40" s="172">
        <v>10</v>
      </c>
      <c r="E40" s="54" t="s">
        <v>188</v>
      </c>
      <c r="F40" s="56">
        <v>1998</v>
      </c>
      <c r="G40" s="63">
        <f>(I40-D$40)/(0.361*1.645)</f>
        <v>3.367882191480942</v>
      </c>
      <c r="H40" s="56"/>
      <c r="I40" s="177">
        <v>12</v>
      </c>
    </row>
    <row r="41" spans="1:9" ht="12.75">
      <c r="A41" s="40"/>
      <c r="B41" s="83"/>
      <c r="C41" s="178"/>
      <c r="D41" s="178"/>
      <c r="E41" s="54" t="s">
        <v>189</v>
      </c>
      <c r="F41" s="56">
        <v>1995</v>
      </c>
      <c r="G41" s="56"/>
      <c r="H41" s="56"/>
      <c r="I41" s="177"/>
    </row>
    <row r="42" spans="1:9" ht="12.75">
      <c r="A42" s="171"/>
      <c r="B42" s="86"/>
      <c r="C42" s="174"/>
      <c r="D42" s="174"/>
      <c r="E42" s="54" t="s">
        <v>190</v>
      </c>
      <c r="F42" s="56">
        <v>1994</v>
      </c>
      <c r="G42" s="63">
        <f>(I42-D$40)/(0.361*1.645)</f>
        <v>3.367882191480942</v>
      </c>
      <c r="H42" s="56"/>
      <c r="I42" s="177">
        <v>12</v>
      </c>
    </row>
    <row r="43" spans="1:9" ht="12.75">
      <c r="A43" s="32" t="s">
        <v>40</v>
      </c>
      <c r="B43" s="36" t="s">
        <v>7</v>
      </c>
      <c r="C43" s="56"/>
      <c r="D43" s="56">
        <v>0.005</v>
      </c>
      <c r="E43" s="54" t="s">
        <v>84</v>
      </c>
      <c r="F43" s="56">
        <v>1996</v>
      </c>
      <c r="G43" s="56">
        <v>2</v>
      </c>
      <c r="H43" s="56"/>
      <c r="I43" s="63">
        <v>1.2</v>
      </c>
    </row>
    <row r="44" spans="1:9" ht="12.75">
      <c r="A44" s="1"/>
      <c r="B44" s="1"/>
      <c r="C44" s="170"/>
      <c r="D44" s="170"/>
      <c r="E44" s="1"/>
      <c r="F44" s="170"/>
      <c r="G44" s="170"/>
      <c r="H44" s="170"/>
      <c r="I44" s="170"/>
    </row>
    <row r="45" spans="1:9" ht="12.75">
      <c r="A45" s="1"/>
      <c r="B45" s="1"/>
      <c r="C45" s="170"/>
      <c r="D45" s="170"/>
      <c r="E45" s="1"/>
      <c r="F45" s="170"/>
      <c r="G45" s="170"/>
      <c r="H45" s="170"/>
      <c r="I45" s="170"/>
    </row>
    <row r="46" spans="1:9" ht="15.75">
      <c r="A46" s="66" t="s">
        <v>193</v>
      </c>
      <c r="B46" s="1"/>
      <c r="C46" s="1"/>
      <c r="D46" s="1"/>
      <c r="E46" s="179"/>
      <c r="F46" s="170"/>
      <c r="G46" s="170"/>
      <c r="H46" s="1"/>
      <c r="I46" s="170"/>
    </row>
    <row r="47" spans="1:9" ht="6" customHeight="1">
      <c r="A47" s="1"/>
      <c r="B47" s="1"/>
      <c r="C47" s="1"/>
      <c r="D47" s="1"/>
      <c r="E47" s="179"/>
      <c r="F47" s="170"/>
      <c r="G47" s="170"/>
      <c r="H47" s="1"/>
      <c r="I47" s="170"/>
    </row>
    <row r="48" spans="1:9" ht="12.75">
      <c r="A48" s="5" t="s">
        <v>52</v>
      </c>
      <c r="B48" s="5" t="s">
        <v>17</v>
      </c>
      <c r="C48" s="229" t="s">
        <v>174</v>
      </c>
      <c r="D48" s="230"/>
      <c r="E48" s="227" t="s">
        <v>194</v>
      </c>
      <c r="F48" s="228"/>
      <c r="G48" s="228"/>
      <c r="H48" s="228"/>
      <c r="I48" s="228"/>
    </row>
    <row r="49" spans="1:9" ht="27" customHeight="1">
      <c r="A49" s="12"/>
      <c r="B49" s="12"/>
      <c r="C49" s="229" t="s">
        <v>176</v>
      </c>
      <c r="D49" s="230"/>
      <c r="E49" s="157" t="s">
        <v>62</v>
      </c>
      <c r="F49" s="55" t="s">
        <v>73</v>
      </c>
      <c r="G49" s="55" t="s">
        <v>63</v>
      </c>
      <c r="H49" s="231" t="s">
        <v>199</v>
      </c>
      <c r="I49" s="232"/>
    </row>
    <row r="50" spans="1:9" ht="12.75">
      <c r="A50" s="27"/>
      <c r="B50" s="27"/>
      <c r="C50" s="155" t="s">
        <v>177</v>
      </c>
      <c r="D50" s="155" t="s">
        <v>178</v>
      </c>
      <c r="E50" s="157"/>
      <c r="F50" s="55"/>
      <c r="G50" s="55"/>
      <c r="H50" s="55" t="s">
        <v>19</v>
      </c>
      <c r="I50" s="55" t="s">
        <v>20</v>
      </c>
    </row>
    <row r="51" spans="1:9" ht="12.75">
      <c r="A51" s="32" t="s">
        <v>14</v>
      </c>
      <c r="B51" s="33" t="s">
        <v>0</v>
      </c>
      <c r="C51" s="63">
        <v>51</v>
      </c>
      <c r="D51" s="63" t="s">
        <v>0</v>
      </c>
      <c r="E51" s="180" t="s">
        <v>64</v>
      </c>
      <c r="F51" s="56">
        <v>1998</v>
      </c>
      <c r="G51" s="56">
        <v>4.3</v>
      </c>
      <c r="H51" s="63">
        <v>48.5</v>
      </c>
      <c r="I51" s="63"/>
    </row>
    <row r="52" spans="1:9" ht="12.75">
      <c r="A52" s="77" t="s">
        <v>56</v>
      </c>
      <c r="B52" s="78" t="s">
        <v>13</v>
      </c>
      <c r="C52" s="173"/>
      <c r="D52" s="181">
        <v>845</v>
      </c>
      <c r="E52" s="180" t="s">
        <v>65</v>
      </c>
      <c r="F52" s="56">
        <v>1998</v>
      </c>
      <c r="G52" s="167">
        <v>1.2</v>
      </c>
      <c r="H52" s="63"/>
      <c r="I52" s="63">
        <v>845.7</v>
      </c>
    </row>
    <row r="53" spans="1:9" ht="12.75">
      <c r="A53" s="171"/>
      <c r="B53" s="86"/>
      <c r="C53" s="176"/>
      <c r="D53" s="182"/>
      <c r="E53" s="180" t="s">
        <v>195</v>
      </c>
      <c r="F53" s="56">
        <v>1996</v>
      </c>
      <c r="G53" s="167"/>
      <c r="H53" s="63"/>
      <c r="I53" s="63">
        <v>845.3</v>
      </c>
    </row>
    <row r="54" spans="1:9" ht="12.75">
      <c r="A54" s="32" t="s">
        <v>196</v>
      </c>
      <c r="B54" s="39" t="s">
        <v>12</v>
      </c>
      <c r="C54" s="63"/>
      <c r="D54" s="177">
        <v>360</v>
      </c>
      <c r="E54" s="180" t="s">
        <v>66</v>
      </c>
      <c r="F54" s="56">
        <v>1988</v>
      </c>
      <c r="G54" s="233" t="s">
        <v>184</v>
      </c>
      <c r="H54" s="234"/>
      <c r="I54" s="235"/>
    </row>
    <row r="55" spans="1:9" ht="12.75">
      <c r="A55" s="40" t="s">
        <v>156</v>
      </c>
      <c r="B55" s="41" t="s">
        <v>3</v>
      </c>
      <c r="C55" s="63"/>
      <c r="D55" s="177">
        <v>11</v>
      </c>
      <c r="E55" s="180" t="s">
        <v>67</v>
      </c>
      <c r="F55" s="56">
        <v>1995</v>
      </c>
      <c r="G55" s="56">
        <v>0.29</v>
      </c>
      <c r="H55" s="63"/>
      <c r="I55" s="63">
        <v>13.3</v>
      </c>
    </row>
    <row r="56" spans="1:9" ht="12.75">
      <c r="A56" s="77" t="s">
        <v>39</v>
      </c>
      <c r="B56" s="78" t="s">
        <v>6</v>
      </c>
      <c r="C56" s="173"/>
      <c r="D56" s="181">
        <v>350</v>
      </c>
      <c r="E56" s="180" t="s">
        <v>188</v>
      </c>
      <c r="F56" s="56">
        <v>1998</v>
      </c>
      <c r="G56" s="56">
        <v>50</v>
      </c>
      <c r="H56" s="63"/>
      <c r="I56" s="177">
        <v>380</v>
      </c>
    </row>
    <row r="57" spans="1:9" ht="12.75">
      <c r="A57" s="40"/>
      <c r="B57" s="83"/>
      <c r="C57" s="193"/>
      <c r="D57" s="194"/>
      <c r="E57" s="54" t="s">
        <v>189</v>
      </c>
      <c r="F57" s="56">
        <v>1995</v>
      </c>
      <c r="G57" s="56"/>
      <c r="H57" s="56"/>
      <c r="I57" s="177"/>
    </row>
    <row r="58" spans="1:9" ht="12.75">
      <c r="A58" s="171"/>
      <c r="B58" s="86"/>
      <c r="C58" s="174"/>
      <c r="D58" s="174"/>
      <c r="E58" s="180" t="s">
        <v>190</v>
      </c>
      <c r="F58" s="56">
        <v>1994</v>
      </c>
      <c r="G58" s="63">
        <f>(I58-D$56)/(0.361*1.645)</f>
        <v>42.09852739351178</v>
      </c>
      <c r="H58" s="54"/>
      <c r="I58" s="177">
        <v>375</v>
      </c>
    </row>
    <row r="59" spans="1:9" ht="12.75">
      <c r="A59" s="77" t="s">
        <v>191</v>
      </c>
      <c r="B59" s="78" t="s">
        <v>6</v>
      </c>
      <c r="C59" s="172"/>
      <c r="D59" s="172">
        <v>50</v>
      </c>
      <c r="E59" s="180" t="s">
        <v>188</v>
      </c>
      <c r="F59" s="56">
        <v>1998</v>
      </c>
      <c r="G59" s="63">
        <f>(I59-D$59)/(0.361*1.645)</f>
        <v>6.735764382961884</v>
      </c>
      <c r="H59" s="54"/>
      <c r="I59" s="177">
        <v>54</v>
      </c>
    </row>
    <row r="60" spans="1:9" ht="12.75">
      <c r="A60" s="40"/>
      <c r="B60" s="83"/>
      <c r="C60" s="178"/>
      <c r="D60" s="178"/>
      <c r="E60" s="54" t="s">
        <v>189</v>
      </c>
      <c r="F60" s="56">
        <v>1995</v>
      </c>
      <c r="G60" s="63"/>
      <c r="H60" s="56"/>
      <c r="I60" s="177"/>
    </row>
    <row r="61" spans="1:9" ht="12.75">
      <c r="A61" s="171"/>
      <c r="B61" s="86"/>
      <c r="C61" s="174"/>
      <c r="D61" s="174"/>
      <c r="E61" s="180" t="s">
        <v>190</v>
      </c>
      <c r="F61" s="56">
        <v>1994</v>
      </c>
      <c r="G61" s="63">
        <f>(I61-D$59)/(0.361*1.645)</f>
        <v>6.735764382961884</v>
      </c>
      <c r="H61" s="54"/>
      <c r="I61" s="177">
        <v>54</v>
      </c>
    </row>
    <row r="62" spans="1:9" ht="12.75">
      <c r="A62" s="77" t="s">
        <v>192</v>
      </c>
      <c r="B62" s="78" t="s">
        <v>6</v>
      </c>
      <c r="C62" s="172"/>
      <c r="D62" s="172">
        <v>10</v>
      </c>
      <c r="E62" s="180" t="s">
        <v>188</v>
      </c>
      <c r="F62" s="56">
        <v>1998</v>
      </c>
      <c r="G62" s="63">
        <f>(I62-D$62)/(0.361*1.645)</f>
        <v>3.367882191480942</v>
      </c>
      <c r="H62" s="54"/>
      <c r="I62" s="177">
        <v>12</v>
      </c>
    </row>
    <row r="63" spans="1:9" ht="12.75">
      <c r="A63" s="40"/>
      <c r="B63" s="83"/>
      <c r="C63" s="178"/>
      <c r="D63" s="178"/>
      <c r="E63" s="54" t="s">
        <v>189</v>
      </c>
      <c r="F63" s="56">
        <v>1995</v>
      </c>
      <c r="G63" s="63"/>
      <c r="H63" s="56"/>
      <c r="I63" s="177"/>
    </row>
    <row r="64" spans="1:9" ht="12.75">
      <c r="A64" s="171"/>
      <c r="B64" s="86"/>
      <c r="C64" s="174"/>
      <c r="D64" s="174"/>
      <c r="E64" s="180" t="s">
        <v>190</v>
      </c>
      <c r="F64" s="56">
        <v>1994</v>
      </c>
      <c r="G64" s="63">
        <f>(I64-D$62)/(0.361*1.645)</f>
        <v>3.367882191480942</v>
      </c>
      <c r="H64" s="54"/>
      <c r="I64" s="177">
        <v>12</v>
      </c>
    </row>
  </sheetData>
  <sheetProtection sheet="1" objects="1" scenarios="1"/>
  <mergeCells count="11">
    <mergeCell ref="G17:I17"/>
    <mergeCell ref="E48:I48"/>
    <mergeCell ref="C49:D49"/>
    <mergeCell ref="H49:I49"/>
    <mergeCell ref="G54:I54"/>
    <mergeCell ref="G18:I18"/>
    <mergeCell ref="C6:D6"/>
    <mergeCell ref="C48:D48"/>
    <mergeCell ref="H7:I7"/>
    <mergeCell ref="C7:D7"/>
    <mergeCell ref="E6:I6"/>
  </mergeCells>
  <printOptions/>
  <pageMargins left="0.75" right="0.75" top="1" bottom="1" header="0.5" footer="0.5"/>
  <pageSetup fitToHeight="1" fitToWidth="1" horizontalDpi="600" verticalDpi="600" orientation="portrait" paperSize="9" scale="76" r:id="rId1"/>
  <headerFooter alignWithMargins="0">
    <oddHeader>&amp;L&amp;F&amp;C&amp;A</oddHeader>
    <oddFooter>&amp;L&amp;D&amp;C&amp;P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51"/>
  <sheetViews>
    <sheetView tabSelected="1" zoomScaleSheetLayoutView="100" zoomScalePageLayoutView="0" workbookViewId="0" topLeftCell="A1">
      <selection activeCell="E7" sqref="E7"/>
    </sheetView>
  </sheetViews>
  <sheetFormatPr defaultColWidth="9.140625" defaultRowHeight="12.75"/>
  <cols>
    <col min="1" max="1" width="46.7109375" style="1" customWidth="1"/>
    <col min="2" max="2" width="90.7109375" style="1" customWidth="1"/>
    <col min="3" max="16384" width="9.140625" style="1" customWidth="1"/>
  </cols>
  <sheetData>
    <row r="1" ht="20.25">
      <c r="A1" s="137" t="s">
        <v>124</v>
      </c>
    </row>
    <row r="2" ht="6" customHeight="1"/>
    <row r="3" spans="1:6" ht="15.75">
      <c r="A3" s="237" t="s">
        <v>90</v>
      </c>
      <c r="B3" s="238"/>
      <c r="C3" s="238"/>
      <c r="D3" s="238"/>
      <c r="E3" s="238"/>
      <c r="F3" s="238"/>
    </row>
    <row r="4" spans="1:6" s="135" customFormat="1" ht="4.5" customHeight="1">
      <c r="A4" s="134"/>
      <c r="B4" s="134"/>
      <c r="C4" s="134"/>
      <c r="D4" s="134"/>
      <c r="E4" s="134"/>
      <c r="F4" s="134"/>
    </row>
    <row r="5" spans="1:4" s="130" customFormat="1" ht="12.75">
      <c r="A5" s="244" t="s">
        <v>95</v>
      </c>
      <c r="B5" s="244"/>
      <c r="C5" s="244"/>
      <c r="D5" s="244"/>
    </row>
    <row r="6" ht="4.5" customHeight="1"/>
    <row r="7" spans="1:2" s="210" customFormat="1" ht="12.75">
      <c r="A7" s="211" t="s">
        <v>16</v>
      </c>
      <c r="B7" s="241">
        <v>2003</v>
      </c>
    </row>
    <row r="8" spans="1:2" s="210" customFormat="1" ht="12.75">
      <c r="A8" s="212"/>
      <c r="B8" s="240"/>
    </row>
    <row r="9" spans="1:2" s="210" customFormat="1" ht="12.75">
      <c r="A9" s="211" t="s">
        <v>15</v>
      </c>
      <c r="B9" s="241" t="s">
        <v>215</v>
      </c>
    </row>
    <row r="10" spans="1:2" s="210" customFormat="1" ht="12.75">
      <c r="A10" s="212"/>
      <c r="B10" s="240"/>
    </row>
    <row r="11" spans="1:2" s="210" customFormat="1" ht="12.75">
      <c r="A11" s="211" t="s">
        <v>91</v>
      </c>
      <c r="B11" s="239">
        <v>38160</v>
      </c>
    </row>
    <row r="12" spans="1:2" s="210" customFormat="1" ht="12.75">
      <c r="A12" s="212"/>
      <c r="B12" s="240"/>
    </row>
    <row r="13" spans="1:2" s="210" customFormat="1" ht="12.75">
      <c r="A13" s="211" t="s">
        <v>92</v>
      </c>
      <c r="B13" s="241" t="s">
        <v>218</v>
      </c>
    </row>
    <row r="14" spans="1:2" s="210" customFormat="1" ht="12.75">
      <c r="A14" s="212"/>
      <c r="B14" s="240"/>
    </row>
    <row r="15" spans="1:2" s="210" customFormat="1" ht="12.75">
      <c r="A15" s="211" t="s">
        <v>162</v>
      </c>
      <c r="B15" s="241" t="s">
        <v>216</v>
      </c>
    </row>
    <row r="16" spans="1:2" s="210" customFormat="1" ht="12.75">
      <c r="A16" s="212"/>
      <c r="B16" s="240"/>
    </row>
    <row r="17" spans="1:2" s="210" customFormat="1" ht="12.75">
      <c r="A17" s="211" t="s">
        <v>93</v>
      </c>
      <c r="B17" s="241" t="s">
        <v>203</v>
      </c>
    </row>
    <row r="18" spans="1:2" s="210" customFormat="1" ht="12.75">
      <c r="A18" s="212"/>
      <c r="B18" s="240"/>
    </row>
    <row r="19" spans="1:2" s="210" customFormat="1" ht="12.75">
      <c r="A19" s="211" t="s">
        <v>94</v>
      </c>
      <c r="B19" s="248" t="s">
        <v>204</v>
      </c>
    </row>
    <row r="20" spans="1:2" s="210" customFormat="1" ht="12.75">
      <c r="A20" s="212"/>
      <c r="B20" s="240"/>
    </row>
    <row r="22" spans="1:6" ht="15.75">
      <c r="A22" s="237" t="s">
        <v>125</v>
      </c>
      <c r="B22" s="238"/>
      <c r="C22" s="238"/>
      <c r="D22" s="238"/>
      <c r="E22" s="238"/>
      <c r="F22" s="238"/>
    </row>
    <row r="23" ht="6" customHeight="1"/>
    <row r="24" ht="12.75">
      <c r="A24" s="1" t="s">
        <v>132</v>
      </c>
    </row>
    <row r="25" spans="1:2" ht="12.75">
      <c r="A25" s="131" t="s">
        <v>163</v>
      </c>
      <c r="B25" s="245" t="s">
        <v>225</v>
      </c>
    </row>
    <row r="26" spans="1:2" ht="12.75">
      <c r="A26" s="138"/>
      <c r="B26" s="246"/>
    </row>
    <row r="27" spans="1:2" ht="93" customHeight="1">
      <c r="A27" s="132"/>
      <c r="B27" s="247"/>
    </row>
    <row r="29" ht="12.75">
      <c r="A29" s="146" t="s">
        <v>168</v>
      </c>
    </row>
    <row r="30" ht="12.75">
      <c r="A30" s="143" t="s">
        <v>141</v>
      </c>
    </row>
    <row r="32" spans="1:2" s="210" customFormat="1" ht="25.5" customHeight="1">
      <c r="A32" s="211" t="s">
        <v>220</v>
      </c>
      <c r="B32" s="223" t="s">
        <v>226</v>
      </c>
    </row>
    <row r="33" spans="1:2" s="210" customFormat="1" ht="9.75" customHeight="1">
      <c r="A33" s="212"/>
      <c r="B33" s="216"/>
    </row>
    <row r="34" spans="1:2" s="210" customFormat="1" ht="12.75">
      <c r="A34" s="217" t="s">
        <v>201</v>
      </c>
      <c r="B34" s="218"/>
    </row>
    <row r="35" spans="1:2" s="210" customFormat="1" ht="12.75">
      <c r="A35" s="219" t="s">
        <v>200</v>
      </c>
      <c r="B35" s="216"/>
    </row>
    <row r="36" spans="1:2" s="210" customFormat="1" ht="12.75">
      <c r="A36" s="211" t="s">
        <v>170</v>
      </c>
      <c r="B36" s="215" t="s">
        <v>217</v>
      </c>
    </row>
    <row r="37" spans="1:2" s="210" customFormat="1" ht="12.75">
      <c r="A37" s="212" t="s">
        <v>142</v>
      </c>
      <c r="B37" s="216"/>
    </row>
    <row r="38" spans="1:2" s="210" customFormat="1" ht="12.75">
      <c r="A38" s="211" t="s">
        <v>126</v>
      </c>
      <c r="B38" s="215" t="s">
        <v>214</v>
      </c>
    </row>
    <row r="39" spans="1:2" s="210" customFormat="1" ht="12.75">
      <c r="A39" s="212"/>
      <c r="B39" s="216"/>
    </row>
    <row r="40" spans="1:2" s="210" customFormat="1" ht="12.75">
      <c r="A40" s="211" t="s">
        <v>145</v>
      </c>
      <c r="B40" s="242" t="s">
        <v>229</v>
      </c>
    </row>
    <row r="41" spans="1:2" s="210" customFormat="1" ht="12.75">
      <c r="A41" s="212" t="s">
        <v>146</v>
      </c>
      <c r="B41" s="243"/>
    </row>
    <row r="42" spans="1:2" s="210" customFormat="1" ht="12.75">
      <c r="A42" s="211" t="s">
        <v>128</v>
      </c>
      <c r="B42" s="242">
        <v>16</v>
      </c>
    </row>
    <row r="43" spans="1:2" s="210" customFormat="1" ht="12.75">
      <c r="A43" s="212"/>
      <c r="B43" s="243"/>
    </row>
    <row r="44" spans="1:2" s="210" customFormat="1" ht="12.75">
      <c r="A44" s="211" t="s">
        <v>143</v>
      </c>
      <c r="B44" s="215"/>
    </row>
    <row r="45" spans="1:2" s="210" customFormat="1" ht="12.75">
      <c r="A45" s="220" t="s">
        <v>129</v>
      </c>
      <c r="B45" s="221" t="s">
        <v>223</v>
      </c>
    </row>
    <row r="46" spans="1:2" s="210" customFormat="1" ht="12.75">
      <c r="A46" s="220" t="s">
        <v>130</v>
      </c>
      <c r="B46" s="221" t="s">
        <v>224</v>
      </c>
    </row>
    <row r="47" spans="1:2" s="210" customFormat="1" ht="7.5" customHeight="1">
      <c r="A47" s="212"/>
      <c r="B47" s="216"/>
    </row>
    <row r="48" spans="1:2" s="210" customFormat="1" ht="25.5">
      <c r="A48" s="211" t="s">
        <v>131</v>
      </c>
      <c r="B48" s="223" t="s">
        <v>219</v>
      </c>
    </row>
    <row r="49" spans="1:2" s="210" customFormat="1" ht="12.75">
      <c r="A49" s="212"/>
      <c r="B49" s="224"/>
    </row>
    <row r="50" spans="1:2" s="210" customFormat="1" ht="29.25" customHeight="1">
      <c r="A50" s="222" t="s">
        <v>144</v>
      </c>
      <c r="B50" s="225" t="s">
        <v>222</v>
      </c>
    </row>
    <row r="51" spans="1:2" s="210" customFormat="1" ht="9" customHeight="1">
      <c r="A51" s="214"/>
      <c r="B51" s="213"/>
    </row>
  </sheetData>
  <sheetProtection/>
  <mergeCells count="13">
    <mergeCell ref="B42:B43"/>
    <mergeCell ref="A5:D5"/>
    <mergeCell ref="A3:F3"/>
    <mergeCell ref="B7:B8"/>
    <mergeCell ref="B9:B10"/>
    <mergeCell ref="B25:B27"/>
    <mergeCell ref="B19:B20"/>
    <mergeCell ref="A22:F22"/>
    <mergeCell ref="B11:B12"/>
    <mergeCell ref="B13:B14"/>
    <mergeCell ref="B15:B16"/>
    <mergeCell ref="B17:B18"/>
    <mergeCell ref="B40:B41"/>
  </mergeCells>
  <hyperlinks>
    <hyperlink ref="B19" r:id="rId1" display="marella@apat.it"/>
  </hyperlinks>
  <printOptions/>
  <pageMargins left="0.75" right="0.75" top="1" bottom="1" header="0.5" footer="0.5"/>
  <pageSetup fitToHeight="1" fitToWidth="1" horizontalDpi="600" verticalDpi="600" orientation="portrait" paperSize="9" scale="64" r:id="rId2"/>
  <headerFooter alignWithMargins="0">
    <oddHeader>&amp;L&amp;F&amp;C&amp;A</oddHeader>
    <oddFooter>&amp;L&amp;D&amp;CPage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56"/>
  <sheetViews>
    <sheetView zoomScaleSheetLayoutView="100" zoomScalePageLayoutView="0" workbookViewId="0" topLeftCell="A1">
      <pane ySplit="2" topLeftCell="A3" activePane="bottomLeft" state="frozen"/>
      <selection pane="topLeft" activeCell="A11" sqref="A11"/>
      <selection pane="bottomLeft" activeCell="A15" sqref="A15"/>
    </sheetView>
  </sheetViews>
  <sheetFormatPr defaultColWidth="9.140625" defaultRowHeight="12.75"/>
  <cols>
    <col min="1" max="1" width="56.57421875" style="1" customWidth="1"/>
    <col min="2" max="3" width="12.7109375" style="1" customWidth="1"/>
    <col min="4" max="4" width="45.57421875" style="1" customWidth="1"/>
    <col min="5" max="5" width="15.28125" style="1" bestFit="1" customWidth="1"/>
    <col min="6" max="6" width="13.8515625" style="1" customWidth="1"/>
    <col min="7" max="16384" width="9.140625" style="1" customWidth="1"/>
  </cols>
  <sheetData>
    <row r="1" ht="18">
      <c r="A1" s="136" t="s">
        <v>133</v>
      </c>
    </row>
    <row r="3" spans="1:3" s="133" customFormat="1" ht="15.75">
      <c r="A3" s="140" t="s">
        <v>98</v>
      </c>
      <c r="B3" s="141" t="s">
        <v>127</v>
      </c>
      <c r="C3" s="142">
        <v>2003</v>
      </c>
    </row>
    <row r="4" spans="1:5" ht="6" customHeight="1">
      <c r="A4" s="125"/>
      <c r="B4" s="125"/>
      <c r="C4" s="125"/>
      <c r="E4" s="125"/>
    </row>
    <row r="5" spans="1:6" ht="12.75">
      <c r="A5" s="126" t="s">
        <v>97</v>
      </c>
      <c r="B5" s="127"/>
      <c r="C5" s="127"/>
      <c r="D5" s="127"/>
      <c r="E5" s="127"/>
      <c r="F5" s="127"/>
    </row>
    <row r="6" spans="1:6" ht="12.75">
      <c r="A6" s="126" t="s">
        <v>120</v>
      </c>
      <c r="B6" s="127"/>
      <c r="C6" s="127"/>
      <c r="D6" s="127"/>
      <c r="E6" s="127"/>
      <c r="F6" s="127"/>
    </row>
    <row r="7" spans="1:6" ht="6" customHeight="1">
      <c r="A7" s="144"/>
      <c r="B7" s="144"/>
      <c r="C7" s="144"/>
      <c r="D7" s="127"/>
      <c r="E7" s="144"/>
      <c r="F7" s="144"/>
    </row>
    <row r="8" spans="1:6" ht="12.75">
      <c r="A8" s="146" t="s">
        <v>167</v>
      </c>
      <c r="B8" s="128"/>
      <c r="C8" s="128"/>
      <c r="E8" s="128"/>
      <c r="F8" s="128"/>
    </row>
    <row r="9" spans="1:6" ht="12.75">
      <c r="A9" s="117" t="s">
        <v>96</v>
      </c>
      <c r="B9" s="260" t="s">
        <v>123</v>
      </c>
      <c r="C9" s="261"/>
      <c r="D9" s="147" t="s">
        <v>119</v>
      </c>
      <c r="E9" s="268" t="s">
        <v>147</v>
      </c>
      <c r="F9" s="269"/>
    </row>
    <row r="10" spans="1:6" ht="12.75">
      <c r="A10" s="118"/>
      <c r="B10" s="121" t="s">
        <v>121</v>
      </c>
      <c r="C10" s="122" t="s">
        <v>122</v>
      </c>
      <c r="D10" s="148"/>
      <c r="E10" s="149" t="s">
        <v>148</v>
      </c>
      <c r="F10" s="149" t="s">
        <v>149</v>
      </c>
    </row>
    <row r="11" spans="1:6" ht="14.25">
      <c r="A11" s="116" t="s">
        <v>107</v>
      </c>
      <c r="B11" s="119"/>
      <c r="C11" s="120" t="s">
        <v>205</v>
      </c>
      <c r="D11" s="150"/>
      <c r="E11" s="151"/>
      <c r="F11" s="151"/>
    </row>
    <row r="12" spans="1:6" ht="14.25">
      <c r="A12" s="116" t="s">
        <v>108</v>
      </c>
      <c r="B12" s="119"/>
      <c r="C12" s="226">
        <v>15431384</v>
      </c>
      <c r="D12" s="150"/>
      <c r="E12" s="151"/>
      <c r="F12" s="151"/>
    </row>
    <row r="13" spans="1:6" ht="14.25">
      <c r="A13" s="116" t="s">
        <v>109</v>
      </c>
      <c r="B13" s="119"/>
      <c r="C13" s="120" t="s">
        <v>205</v>
      </c>
      <c r="D13" s="150"/>
      <c r="E13" s="151"/>
      <c r="F13" s="151"/>
    </row>
    <row r="14" spans="1:6" ht="14.25">
      <c r="A14" s="116" t="s">
        <v>164</v>
      </c>
      <c r="B14" s="119"/>
      <c r="C14" s="120" t="s">
        <v>205</v>
      </c>
      <c r="D14" s="150"/>
      <c r="E14" s="151"/>
      <c r="F14" s="151"/>
    </row>
    <row r="15" spans="1:6" ht="12.75">
      <c r="A15" s="116" t="s">
        <v>101</v>
      </c>
      <c r="B15" s="119"/>
      <c r="C15" s="120" t="s">
        <v>205</v>
      </c>
      <c r="D15" s="150"/>
      <c r="E15" s="151"/>
      <c r="F15" s="151"/>
    </row>
    <row r="16" spans="1:6" ht="12.75">
      <c r="A16" s="116" t="s">
        <v>104</v>
      </c>
      <c r="B16" s="119"/>
      <c r="C16" s="120" t="s">
        <v>205</v>
      </c>
      <c r="D16" s="150"/>
      <c r="E16" s="151"/>
      <c r="F16" s="151"/>
    </row>
    <row r="17" spans="1:6" ht="25.5">
      <c r="A17" s="153" t="s">
        <v>99</v>
      </c>
      <c r="B17" s="151"/>
      <c r="C17" s="120" t="s">
        <v>205</v>
      </c>
      <c r="D17" s="150"/>
      <c r="E17" s="151"/>
      <c r="F17" s="151"/>
    </row>
    <row r="18" spans="1:6" ht="25.5">
      <c r="A18" s="153" t="s">
        <v>100</v>
      </c>
      <c r="B18" s="151"/>
      <c r="C18" s="120" t="s">
        <v>205</v>
      </c>
      <c r="D18" s="150"/>
      <c r="E18" s="151"/>
      <c r="F18" s="151"/>
    </row>
    <row r="19" spans="1:6" ht="12.75">
      <c r="A19" s="153" t="s">
        <v>165</v>
      </c>
      <c r="B19" s="151"/>
      <c r="C19" s="120" t="s">
        <v>205</v>
      </c>
      <c r="D19" s="150"/>
      <c r="E19" s="151"/>
      <c r="F19" s="151"/>
    </row>
    <row r="20" spans="1:6" ht="12.75">
      <c r="A20" s="153" t="s">
        <v>102</v>
      </c>
      <c r="B20" s="151"/>
      <c r="C20" s="120" t="s">
        <v>205</v>
      </c>
      <c r="D20" s="150"/>
      <c r="E20" s="151"/>
      <c r="F20" s="151"/>
    </row>
    <row r="21" spans="1:6" ht="12.75">
      <c r="A21" s="153" t="s">
        <v>103</v>
      </c>
      <c r="B21" s="151"/>
      <c r="C21" s="120" t="s">
        <v>205</v>
      </c>
      <c r="D21" s="150"/>
      <c r="E21" s="151"/>
      <c r="F21" s="151"/>
    </row>
    <row r="22" spans="1:6" ht="12.75">
      <c r="A22" s="153" t="s">
        <v>105</v>
      </c>
      <c r="B22" s="151"/>
      <c r="C22" s="120" t="s">
        <v>205</v>
      </c>
      <c r="D22" s="150"/>
      <c r="E22" s="151"/>
      <c r="F22" s="151"/>
    </row>
    <row r="23" spans="1:6" ht="12.75">
      <c r="A23" s="153" t="s">
        <v>106</v>
      </c>
      <c r="B23" s="151"/>
      <c r="C23" s="120" t="s">
        <v>205</v>
      </c>
      <c r="D23" s="150"/>
      <c r="E23" s="151"/>
      <c r="F23" s="151"/>
    </row>
    <row r="24" spans="1:6" ht="14.25">
      <c r="A24" s="116" t="s">
        <v>110</v>
      </c>
      <c r="B24" s="119"/>
      <c r="C24" s="120">
        <v>22385199</v>
      </c>
      <c r="D24" s="150"/>
      <c r="E24" s="151"/>
      <c r="F24" s="151"/>
    </row>
    <row r="25" spans="1:6" ht="14.25">
      <c r="A25" s="116" t="s">
        <v>111</v>
      </c>
      <c r="B25" s="119"/>
      <c r="C25" s="120" t="s">
        <v>205</v>
      </c>
      <c r="D25" s="150"/>
      <c r="E25" s="151"/>
      <c r="F25" s="151"/>
    </row>
    <row r="26" spans="1:6" ht="14.25">
      <c r="A26" s="116" t="s">
        <v>112</v>
      </c>
      <c r="B26" s="57"/>
      <c r="C26" s="120" t="s">
        <v>205</v>
      </c>
      <c r="D26" s="150"/>
      <c r="E26" s="152"/>
      <c r="F26" s="152"/>
    </row>
    <row r="27" spans="1:6" ht="12.75">
      <c r="A27" s="2" t="s">
        <v>113</v>
      </c>
      <c r="B27" s="2"/>
      <c r="C27" s="2"/>
      <c r="E27" s="2"/>
      <c r="F27" s="2"/>
    </row>
    <row r="28" spans="1:6" ht="12.75">
      <c r="A28" s="2" t="s">
        <v>114</v>
      </c>
      <c r="B28" s="2"/>
      <c r="C28" s="2"/>
      <c r="E28" s="2"/>
      <c r="F28" s="2"/>
    </row>
    <row r="29" spans="1:3" ht="12.75">
      <c r="A29" s="259" t="s">
        <v>117</v>
      </c>
      <c r="B29" s="259"/>
      <c r="C29" s="259"/>
    </row>
    <row r="30" spans="1:6" ht="12.75">
      <c r="A30" s="2" t="s">
        <v>115</v>
      </c>
      <c r="B30" s="2"/>
      <c r="C30" s="2"/>
      <c r="E30" s="2"/>
      <c r="F30" s="2"/>
    </row>
    <row r="31" spans="1:5" ht="12.75">
      <c r="A31" s="2" t="s">
        <v>116</v>
      </c>
      <c r="B31" s="2"/>
      <c r="C31" s="2"/>
      <c r="E31" s="2"/>
    </row>
    <row r="32" spans="1:3" ht="12.75">
      <c r="A32" s="259" t="s">
        <v>118</v>
      </c>
      <c r="B32" s="259"/>
      <c r="C32" s="259"/>
    </row>
    <row r="34" spans="1:5" ht="12.75">
      <c r="A34" s="154" t="s">
        <v>158</v>
      </c>
      <c r="B34" s="262"/>
      <c r="C34" s="263"/>
      <c r="D34" s="263"/>
      <c r="E34" s="264"/>
    </row>
    <row r="35" spans="1:5" ht="33" customHeight="1">
      <c r="A35" s="123"/>
      <c r="B35" s="265"/>
      <c r="C35" s="266"/>
      <c r="D35" s="266"/>
      <c r="E35" s="267"/>
    </row>
    <row r="38" spans="1:6" ht="15.75">
      <c r="A38" s="237" t="s">
        <v>159</v>
      </c>
      <c r="B38" s="238"/>
      <c r="C38" s="238"/>
      <c r="D38" s="238"/>
      <c r="E38" s="238"/>
      <c r="F38" s="238"/>
    </row>
    <row r="39" ht="6" customHeight="1"/>
    <row r="40" ht="12.75">
      <c r="A40" s="1" t="s">
        <v>160</v>
      </c>
    </row>
    <row r="41" ht="12.75">
      <c r="A41" s="143" t="s">
        <v>161</v>
      </c>
    </row>
    <row r="42" ht="6" customHeight="1"/>
    <row r="43" ht="10.5" customHeight="1">
      <c r="A43" s="51" t="s">
        <v>137</v>
      </c>
    </row>
    <row r="44" spans="1:5" ht="12.75" customHeight="1">
      <c r="A44" s="253" t="s">
        <v>227</v>
      </c>
      <c r="B44" s="254"/>
      <c r="C44" s="254"/>
      <c r="D44" s="254"/>
      <c r="E44" s="255"/>
    </row>
    <row r="45" spans="1:5" ht="33" customHeight="1">
      <c r="A45" s="256"/>
      <c r="B45" s="257"/>
      <c r="C45" s="257"/>
      <c r="D45" s="257"/>
      <c r="E45" s="258"/>
    </row>
    <row r="46" ht="12.75">
      <c r="A46" s="51" t="s">
        <v>138</v>
      </c>
    </row>
    <row r="47" spans="1:5" ht="12.75" customHeight="1">
      <c r="A47" s="253" t="s">
        <v>228</v>
      </c>
      <c r="B47" s="254"/>
      <c r="C47" s="254"/>
      <c r="D47" s="254"/>
      <c r="E47" s="255"/>
    </row>
    <row r="48" spans="1:5" ht="19.5" customHeight="1">
      <c r="A48" s="256"/>
      <c r="B48" s="257"/>
      <c r="C48" s="257"/>
      <c r="D48" s="257"/>
      <c r="E48" s="258"/>
    </row>
    <row r="51" spans="1:6" ht="15.75">
      <c r="A51" s="237" t="s">
        <v>134</v>
      </c>
      <c r="B51" s="238"/>
      <c r="C51" s="238"/>
      <c r="D51" s="238"/>
      <c r="E51" s="238"/>
      <c r="F51" s="238"/>
    </row>
    <row r="52" ht="6" customHeight="1"/>
    <row r="53" spans="1:5" ht="12.75">
      <c r="A53" s="131" t="s">
        <v>135</v>
      </c>
      <c r="B53" s="249" t="s">
        <v>206</v>
      </c>
      <c r="C53" s="249"/>
      <c r="D53" s="249"/>
      <c r="E53" s="250"/>
    </row>
    <row r="54" spans="1:5" ht="12.75">
      <c r="A54" s="139" t="s">
        <v>136</v>
      </c>
      <c r="B54" s="251"/>
      <c r="C54" s="251"/>
      <c r="D54" s="251"/>
      <c r="E54" s="252"/>
    </row>
    <row r="55" spans="1:5" ht="12.75">
      <c r="A55" s="131" t="s">
        <v>157</v>
      </c>
      <c r="B55" s="249"/>
      <c r="C55" s="249"/>
      <c r="D55" s="249"/>
      <c r="E55" s="250"/>
    </row>
    <row r="56" spans="1:5" ht="12.75">
      <c r="A56" s="139"/>
      <c r="B56" s="251"/>
      <c r="C56" s="251"/>
      <c r="D56" s="251"/>
      <c r="E56" s="252"/>
    </row>
  </sheetData>
  <sheetProtection/>
  <mergeCells count="11">
    <mergeCell ref="B9:C9"/>
    <mergeCell ref="B34:E35"/>
    <mergeCell ref="E9:F9"/>
    <mergeCell ref="A38:F38"/>
    <mergeCell ref="B55:E56"/>
    <mergeCell ref="A51:F51"/>
    <mergeCell ref="B53:E54"/>
    <mergeCell ref="A44:E45"/>
    <mergeCell ref="A47:E48"/>
    <mergeCell ref="A29:C29"/>
    <mergeCell ref="A32:C32"/>
  </mergeCells>
  <printOptions/>
  <pageMargins left="0.75" right="0.75" top="1" bottom="1" header="0.5" footer="0.5"/>
  <pageSetup fitToHeight="1" fitToWidth="1" horizontalDpi="600" verticalDpi="600" orientation="portrait" paperSize="9" scale="56" r:id="rId1"/>
  <headerFooter alignWithMargins="0">
    <oddHeader>&amp;L&amp;F&amp;C&amp;A</oddHeader>
    <oddFooter>&amp;L&amp;D&amp;CPage &amp;P of &amp;N</oddFooter>
  </headerFooter>
</worksheet>
</file>

<file path=xl/worksheets/sheet5.xml><?xml version="1.0" encoding="utf-8"?>
<worksheet xmlns="http://schemas.openxmlformats.org/spreadsheetml/2006/main" xmlns:r="http://schemas.openxmlformats.org/officeDocument/2006/relationships">
  <dimension ref="A1:EV92"/>
  <sheetViews>
    <sheetView showZeros="0" zoomScalePageLayoutView="0" workbookViewId="0" topLeftCell="A1">
      <pane ySplit="8" topLeftCell="A9" activePane="bottomLeft" state="frozen"/>
      <selection pane="topLeft" activeCell="B3" sqref="B3:G3"/>
      <selection pane="bottomLeft" activeCell="C7" sqref="C7:E7"/>
    </sheetView>
  </sheetViews>
  <sheetFormatPr defaultColWidth="11.421875" defaultRowHeight="12.75"/>
  <cols>
    <col min="1" max="1" width="30.57421875" style="1" customWidth="1"/>
    <col min="2" max="2" width="6.7109375" style="1" customWidth="1"/>
    <col min="3" max="3" width="19.140625" style="1" customWidth="1"/>
    <col min="4" max="4" width="9.140625" style="1" bestFit="1" customWidth="1"/>
    <col min="5" max="5" width="19.421875" style="1" bestFit="1" customWidth="1"/>
    <col min="6" max="6" width="10.57421875" style="1" customWidth="1"/>
    <col min="7" max="7" width="9.8515625" style="1" bestFit="1" customWidth="1"/>
    <col min="8" max="8" width="10.7109375" style="1" customWidth="1"/>
    <col min="9" max="9" width="13.7109375" style="1" bestFit="1" customWidth="1"/>
    <col min="10" max="10" width="13.28125" style="1" customWidth="1"/>
    <col min="11" max="11" width="9.57421875" style="1" customWidth="1"/>
    <col min="12" max="12" width="23.28125" style="1" customWidth="1"/>
    <col min="13" max="16384" width="11.421875" style="1" customWidth="1"/>
  </cols>
  <sheetData>
    <row r="1" ht="18">
      <c r="A1" s="70" t="s">
        <v>139</v>
      </c>
    </row>
    <row r="2" spans="1:11" ht="6.75" customHeight="1">
      <c r="A2" s="74"/>
      <c r="B2" s="2"/>
      <c r="C2" s="2"/>
      <c r="D2" s="2"/>
      <c r="E2" s="2"/>
      <c r="F2" s="2"/>
      <c r="G2" s="2"/>
      <c r="H2" s="2"/>
      <c r="I2" s="2"/>
      <c r="J2" s="2"/>
      <c r="K2" s="2"/>
    </row>
    <row r="3" spans="1:11" ht="12.75">
      <c r="A3" s="67" t="s">
        <v>15</v>
      </c>
      <c r="B3" s="273" t="s">
        <v>202</v>
      </c>
      <c r="C3" s="274"/>
      <c r="D3" s="274"/>
      <c r="E3" s="275"/>
      <c r="J3" s="75"/>
      <c r="K3" s="75"/>
    </row>
    <row r="4" spans="1:11" ht="12.75">
      <c r="A4" s="67" t="s">
        <v>16</v>
      </c>
      <c r="B4" s="273">
        <v>2003</v>
      </c>
      <c r="C4" s="274"/>
      <c r="D4" s="274"/>
      <c r="E4" s="275"/>
      <c r="J4" s="75"/>
      <c r="K4" s="75"/>
    </row>
    <row r="5" spans="1:11" ht="12.75">
      <c r="A5" s="67" t="s">
        <v>58</v>
      </c>
      <c r="B5" s="273" t="s">
        <v>207</v>
      </c>
      <c r="C5" s="274"/>
      <c r="D5" s="274"/>
      <c r="E5" s="275"/>
      <c r="J5" s="75"/>
      <c r="K5" s="75"/>
    </row>
    <row r="6" spans="1:11" ht="12.75">
      <c r="A6" s="67" t="s">
        <v>59</v>
      </c>
      <c r="B6" s="273" t="s">
        <v>205</v>
      </c>
      <c r="C6" s="274"/>
      <c r="D6" s="274"/>
      <c r="E6" s="275"/>
      <c r="J6" s="76"/>
      <c r="K6" s="76"/>
    </row>
    <row r="7" spans="1:11" ht="12.75">
      <c r="A7" s="67" t="s">
        <v>88</v>
      </c>
      <c r="B7" s="129" t="s">
        <v>208</v>
      </c>
      <c r="C7" s="270" t="str">
        <f>IF(B7="A","1st June to 31st August (arctic)","1st May to 30th September (normal)")</f>
        <v>1st May to 30th September (normal)</v>
      </c>
      <c r="D7" s="271"/>
      <c r="E7" s="272"/>
      <c r="J7" s="76"/>
      <c r="K7" s="76"/>
    </row>
    <row r="8" spans="1:11" ht="12.75">
      <c r="A8" s="115" t="s">
        <v>89</v>
      </c>
      <c r="B8" s="114"/>
      <c r="C8" s="62"/>
      <c r="D8" s="62"/>
      <c r="E8" s="62"/>
      <c r="J8" s="76"/>
      <c r="K8" s="76"/>
    </row>
    <row r="9" spans="1:11" ht="12.75">
      <c r="A9" s="107"/>
      <c r="B9" s="109"/>
      <c r="C9" s="109"/>
      <c r="D9" s="76"/>
      <c r="E9" s="76"/>
      <c r="J9" s="76"/>
      <c r="K9" s="76"/>
    </row>
    <row r="10" spans="1:11" ht="15.75">
      <c r="A10" s="108" t="s">
        <v>86</v>
      </c>
      <c r="B10" s="109"/>
      <c r="C10" s="109"/>
      <c r="D10" s="76"/>
      <c r="E10" s="76"/>
      <c r="J10" s="76"/>
      <c r="K10" s="76"/>
    </row>
    <row r="11" spans="1:11" ht="6.75" customHeight="1">
      <c r="A11" s="4"/>
      <c r="B11" s="4"/>
      <c r="C11" s="4"/>
      <c r="D11" s="4"/>
      <c r="E11" s="4"/>
      <c r="F11" s="4"/>
      <c r="G11" s="4"/>
      <c r="H11" s="4"/>
      <c r="I11" s="4"/>
      <c r="J11" s="4"/>
      <c r="K11" s="4"/>
    </row>
    <row r="12" spans="1:11" ht="14.25">
      <c r="A12" s="5" t="s">
        <v>52</v>
      </c>
      <c r="B12" s="5" t="s">
        <v>17</v>
      </c>
      <c r="C12" s="6" t="s">
        <v>18</v>
      </c>
      <c r="D12" s="7"/>
      <c r="E12" s="7"/>
      <c r="F12" s="7"/>
      <c r="G12" s="8"/>
      <c r="H12" s="9" t="s">
        <v>79</v>
      </c>
      <c r="I12" s="10"/>
      <c r="J12" s="10"/>
      <c r="K12" s="3"/>
    </row>
    <row r="13" spans="1:11" ht="12.75">
      <c r="A13" s="12"/>
      <c r="B13" s="12"/>
      <c r="C13" s="13"/>
      <c r="D13" s="14"/>
      <c r="E13" s="14"/>
      <c r="F13" s="14"/>
      <c r="G13" s="15"/>
      <c r="H13" s="185" t="s">
        <v>23</v>
      </c>
      <c r="I13" s="17"/>
      <c r="J13" s="184" t="s">
        <v>24</v>
      </c>
      <c r="K13" s="19"/>
    </row>
    <row r="14" spans="1:11" ht="12.75">
      <c r="A14" s="12"/>
      <c r="B14" s="12"/>
      <c r="C14" s="20"/>
      <c r="D14" s="21"/>
      <c r="E14" s="21"/>
      <c r="F14" s="21"/>
      <c r="G14" s="22"/>
      <c r="H14" s="23"/>
      <c r="I14" s="24"/>
      <c r="J14" s="25"/>
      <c r="K14" s="26"/>
    </row>
    <row r="15" spans="1:11" ht="22.5">
      <c r="A15" s="27"/>
      <c r="B15" s="27"/>
      <c r="C15" s="28" t="s">
        <v>60</v>
      </c>
      <c r="D15" s="29" t="s">
        <v>19</v>
      </c>
      <c r="E15" s="29" t="s">
        <v>20</v>
      </c>
      <c r="F15" s="29" t="s">
        <v>21</v>
      </c>
      <c r="G15" s="28" t="s">
        <v>22</v>
      </c>
      <c r="H15" s="30" t="s">
        <v>19</v>
      </c>
      <c r="I15" s="30" t="s">
        <v>20</v>
      </c>
      <c r="J15" s="30" t="s">
        <v>19</v>
      </c>
      <c r="K15" s="31" t="s">
        <v>20</v>
      </c>
    </row>
    <row r="16" spans="1:11" ht="12.75">
      <c r="A16" s="32" t="s">
        <v>26</v>
      </c>
      <c r="B16" s="33" t="s">
        <v>0</v>
      </c>
      <c r="C16" s="46">
        <v>192</v>
      </c>
      <c r="D16" s="100">
        <v>94.6</v>
      </c>
      <c r="E16" s="100">
        <v>97</v>
      </c>
      <c r="F16" s="47">
        <v>95.5</v>
      </c>
      <c r="G16" s="46">
        <v>0.49</v>
      </c>
      <c r="H16" s="203">
        <v>95</v>
      </c>
      <c r="I16" s="50"/>
      <c r="J16" s="34">
        <v>95</v>
      </c>
      <c r="K16" s="35"/>
    </row>
    <row r="17" spans="1:11" ht="12.75">
      <c r="A17" s="32" t="s">
        <v>25</v>
      </c>
      <c r="B17" s="33" t="s">
        <v>0</v>
      </c>
      <c r="C17" s="46">
        <v>144</v>
      </c>
      <c r="D17" s="47">
        <v>84.5</v>
      </c>
      <c r="E17" s="100">
        <v>87</v>
      </c>
      <c r="F17" s="47">
        <v>85.4</v>
      </c>
      <c r="G17" s="46">
        <v>0.46</v>
      </c>
      <c r="H17" s="203">
        <v>85</v>
      </c>
      <c r="I17" s="46"/>
      <c r="J17" s="34">
        <v>85</v>
      </c>
      <c r="K17" s="38"/>
    </row>
    <row r="18" spans="1:11" ht="12.75">
      <c r="A18" s="77" t="s">
        <v>27</v>
      </c>
      <c r="B18" s="78" t="s">
        <v>1</v>
      </c>
      <c r="C18" s="186"/>
      <c r="D18" s="187"/>
      <c r="E18" s="187"/>
      <c r="F18" s="187"/>
      <c r="G18" s="186"/>
      <c r="H18" s="186"/>
      <c r="I18" s="186"/>
      <c r="J18" s="80"/>
      <c r="K18" s="81"/>
    </row>
    <row r="19" spans="1:11" ht="12.75">
      <c r="A19" s="85" t="s">
        <v>150</v>
      </c>
      <c r="B19" s="86"/>
      <c r="C19" s="101">
        <v>76</v>
      </c>
      <c r="D19" s="102">
        <v>50.3</v>
      </c>
      <c r="E19" s="102">
        <v>67.7</v>
      </c>
      <c r="F19" s="102">
        <v>55.9</v>
      </c>
      <c r="G19" s="101">
        <v>2.47</v>
      </c>
      <c r="H19" s="197">
        <v>45</v>
      </c>
      <c r="I19" s="197">
        <v>60</v>
      </c>
      <c r="J19" s="87"/>
      <c r="K19" s="88">
        <f>IF(B7="A",70,60)</f>
        <v>60</v>
      </c>
    </row>
    <row r="20" spans="1:11" ht="12.75">
      <c r="A20" s="40" t="s">
        <v>28</v>
      </c>
      <c r="B20" s="83"/>
      <c r="C20" s="188"/>
      <c r="D20" s="189"/>
      <c r="E20" s="189"/>
      <c r="F20" s="189"/>
      <c r="G20" s="190"/>
      <c r="H20" s="190"/>
      <c r="I20" s="198"/>
      <c r="J20" s="83"/>
      <c r="K20" s="42"/>
    </row>
    <row r="21" spans="1:11" ht="12.75">
      <c r="A21" s="82" t="s">
        <v>153</v>
      </c>
      <c r="B21" s="41" t="s">
        <v>2</v>
      </c>
      <c r="C21" s="49">
        <v>144</v>
      </c>
      <c r="D21" s="195">
        <v>42</v>
      </c>
      <c r="E21" s="195">
        <v>70</v>
      </c>
      <c r="F21" s="48">
        <v>53.5</v>
      </c>
      <c r="G21" s="49">
        <v>5.75</v>
      </c>
      <c r="H21" s="49"/>
      <c r="I21" s="199">
        <v>46</v>
      </c>
      <c r="J21" s="89">
        <v>46</v>
      </c>
      <c r="K21" s="90"/>
    </row>
    <row r="22" spans="1:11" ht="12.75">
      <c r="A22" s="85" t="s">
        <v>152</v>
      </c>
      <c r="B22" s="87" t="s">
        <v>2</v>
      </c>
      <c r="C22" s="101">
        <v>89</v>
      </c>
      <c r="D22" s="196">
        <v>80</v>
      </c>
      <c r="E22" s="196">
        <v>94</v>
      </c>
      <c r="F22" s="196">
        <v>88</v>
      </c>
      <c r="G22" s="101">
        <v>2.98</v>
      </c>
      <c r="H22" s="101"/>
      <c r="I22" s="197">
        <v>75</v>
      </c>
      <c r="J22" s="91">
        <v>75</v>
      </c>
      <c r="K22" s="92"/>
    </row>
    <row r="23" spans="1:11" ht="12.75">
      <c r="A23" s="40" t="s">
        <v>29</v>
      </c>
      <c r="B23" s="83"/>
      <c r="C23" s="188"/>
      <c r="D23" s="189"/>
      <c r="E23" s="189"/>
      <c r="F23" s="189"/>
      <c r="G23" s="190"/>
      <c r="H23" s="190"/>
      <c r="I23" s="198"/>
      <c r="J23" s="83"/>
      <c r="K23" s="42"/>
    </row>
    <row r="24" spans="1:11" ht="12.75">
      <c r="A24" s="82" t="s">
        <v>154</v>
      </c>
      <c r="B24" s="41" t="s">
        <v>2</v>
      </c>
      <c r="C24" s="49">
        <v>192</v>
      </c>
      <c r="D24" s="48">
        <v>0.2</v>
      </c>
      <c r="E24" s="48">
        <v>16.3</v>
      </c>
      <c r="F24" s="48">
        <v>8.3</v>
      </c>
      <c r="G24" s="49">
        <v>4.79</v>
      </c>
      <c r="H24" s="49"/>
      <c r="I24" s="199">
        <v>18</v>
      </c>
      <c r="J24" s="83"/>
      <c r="K24" s="84">
        <v>18</v>
      </c>
    </row>
    <row r="25" spans="1:11" ht="12.75">
      <c r="A25" s="82" t="s">
        <v>30</v>
      </c>
      <c r="B25" s="41" t="s">
        <v>2</v>
      </c>
      <c r="C25" s="49">
        <v>192</v>
      </c>
      <c r="D25" s="49">
        <v>12.9</v>
      </c>
      <c r="E25" s="49">
        <v>39.9</v>
      </c>
      <c r="F25" s="49">
        <v>32.3</v>
      </c>
      <c r="G25" s="49">
        <v>4.2</v>
      </c>
      <c r="H25" s="49"/>
      <c r="I25" s="199">
        <v>40</v>
      </c>
      <c r="J25" s="83"/>
      <c r="K25" s="84">
        <v>42</v>
      </c>
    </row>
    <row r="26" spans="1:11" ht="12.75">
      <c r="A26" s="85" t="s">
        <v>31</v>
      </c>
      <c r="B26" s="87" t="s">
        <v>2</v>
      </c>
      <c r="C26" s="101">
        <v>192</v>
      </c>
      <c r="D26" s="196">
        <v>0.2</v>
      </c>
      <c r="E26" s="196">
        <v>1</v>
      </c>
      <c r="F26" s="102">
        <v>0.8</v>
      </c>
      <c r="G26" s="101">
        <v>0.12</v>
      </c>
      <c r="H26" s="101"/>
      <c r="I26" s="197">
        <v>1</v>
      </c>
      <c r="J26" s="86"/>
      <c r="K26" s="88">
        <v>1</v>
      </c>
    </row>
    <row r="27" spans="1:11" ht="12.75">
      <c r="A27" s="32" t="s">
        <v>32</v>
      </c>
      <c r="B27" s="33" t="s">
        <v>3</v>
      </c>
      <c r="C27" s="46">
        <v>192</v>
      </c>
      <c r="D27" s="201" t="s">
        <v>211</v>
      </c>
      <c r="E27" s="47">
        <v>2.4</v>
      </c>
      <c r="F27" s="47">
        <v>0.5</v>
      </c>
      <c r="G27" s="46">
        <v>0.6</v>
      </c>
      <c r="H27" s="46"/>
      <c r="I27" s="46">
        <v>2.7</v>
      </c>
      <c r="J27" s="33"/>
      <c r="K27" s="93">
        <v>2.7</v>
      </c>
    </row>
    <row r="28" spans="1:11" ht="12.75">
      <c r="A28" s="40" t="s">
        <v>33</v>
      </c>
      <c r="B28" s="83"/>
      <c r="C28" s="188"/>
      <c r="D28" s="189"/>
      <c r="E28" s="189"/>
      <c r="F28" s="189"/>
      <c r="G28" s="190"/>
      <c r="H28" s="190"/>
      <c r="I28" s="190"/>
      <c r="J28" s="83"/>
      <c r="K28" s="42"/>
    </row>
    <row r="29" spans="1:11" ht="12.75">
      <c r="A29" s="82" t="s">
        <v>4</v>
      </c>
      <c r="B29" s="41" t="s">
        <v>2</v>
      </c>
      <c r="C29" s="49"/>
      <c r="D29" s="48"/>
      <c r="E29" s="48"/>
      <c r="F29" s="48"/>
      <c r="G29" s="49"/>
      <c r="H29" s="49"/>
      <c r="I29" s="49">
        <v>3</v>
      </c>
      <c r="J29" s="83"/>
      <c r="K29" s="42">
        <v>3</v>
      </c>
    </row>
    <row r="30" spans="1:11" ht="12.75">
      <c r="A30" s="82" t="s">
        <v>5</v>
      </c>
      <c r="B30" s="41" t="s">
        <v>2</v>
      </c>
      <c r="C30" s="49"/>
      <c r="D30" s="48"/>
      <c r="E30" s="48"/>
      <c r="F30" s="48"/>
      <c r="G30" s="49"/>
      <c r="H30" s="49"/>
      <c r="I30" s="49">
        <v>5</v>
      </c>
      <c r="J30" s="83"/>
      <c r="K30" s="42">
        <v>5</v>
      </c>
    </row>
    <row r="31" spans="1:11" ht="12.75">
      <c r="A31" s="82" t="s">
        <v>34</v>
      </c>
      <c r="B31" s="41" t="s">
        <v>2</v>
      </c>
      <c r="C31" s="49"/>
      <c r="D31" s="48"/>
      <c r="E31" s="48"/>
      <c r="F31" s="48"/>
      <c r="G31" s="49"/>
      <c r="H31" s="49"/>
      <c r="I31" s="49">
        <v>10</v>
      </c>
      <c r="J31" s="83"/>
      <c r="K31" s="42">
        <v>10</v>
      </c>
    </row>
    <row r="32" spans="1:11" ht="12.75">
      <c r="A32" s="82" t="s">
        <v>35</v>
      </c>
      <c r="B32" s="41" t="s">
        <v>2</v>
      </c>
      <c r="C32" s="49"/>
      <c r="D32" s="48"/>
      <c r="E32" s="48"/>
      <c r="F32" s="48"/>
      <c r="G32" s="49"/>
      <c r="H32" s="49"/>
      <c r="I32" s="49">
        <v>7</v>
      </c>
      <c r="J32" s="83"/>
      <c r="K32" s="42">
        <v>7</v>
      </c>
    </row>
    <row r="33" spans="1:11" ht="12.75">
      <c r="A33" s="82" t="s">
        <v>36</v>
      </c>
      <c r="B33" s="41" t="s">
        <v>2</v>
      </c>
      <c r="C33" s="49"/>
      <c r="D33" s="48"/>
      <c r="E33" s="48"/>
      <c r="F33" s="48"/>
      <c r="G33" s="49"/>
      <c r="H33" s="49"/>
      <c r="I33" s="49">
        <v>10</v>
      </c>
      <c r="J33" s="83"/>
      <c r="K33" s="42">
        <v>10</v>
      </c>
    </row>
    <row r="34" spans="1:152" s="95" customFormat="1" ht="22.5">
      <c r="A34" s="175" t="s">
        <v>37</v>
      </c>
      <c r="B34" s="41" t="s">
        <v>2</v>
      </c>
      <c r="C34" s="49">
        <v>192</v>
      </c>
      <c r="D34" s="202" t="s">
        <v>211</v>
      </c>
      <c r="E34" s="48">
        <v>13.5</v>
      </c>
      <c r="F34" s="195">
        <v>3</v>
      </c>
      <c r="G34" s="49">
        <v>3.35</v>
      </c>
      <c r="H34" s="49"/>
      <c r="I34" s="49">
        <v>15</v>
      </c>
      <c r="J34" s="83"/>
      <c r="K34" s="42">
        <v>15</v>
      </c>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c r="DK34" s="105"/>
      <c r="DL34" s="105"/>
      <c r="DM34" s="105"/>
      <c r="DN34" s="105"/>
      <c r="DO34" s="105"/>
      <c r="DP34" s="105"/>
      <c r="DQ34" s="105"/>
      <c r="DR34" s="105"/>
      <c r="DS34" s="105"/>
      <c r="DT34" s="105"/>
      <c r="DU34" s="105"/>
      <c r="DV34" s="105"/>
      <c r="DW34" s="105"/>
      <c r="DX34" s="105"/>
      <c r="DY34" s="105"/>
      <c r="DZ34" s="105"/>
      <c r="EA34" s="105"/>
      <c r="EB34" s="105"/>
      <c r="EC34" s="105"/>
      <c r="ED34" s="105"/>
      <c r="EE34" s="105"/>
      <c r="EF34" s="105"/>
      <c r="EG34" s="105"/>
      <c r="EH34" s="105"/>
      <c r="EI34" s="105"/>
      <c r="EJ34" s="105"/>
      <c r="EK34" s="105"/>
      <c r="EL34" s="105"/>
      <c r="EM34" s="105"/>
      <c r="EN34" s="105"/>
      <c r="EO34" s="105"/>
      <c r="EP34" s="105"/>
      <c r="EQ34" s="105"/>
      <c r="ER34" s="105"/>
      <c r="ES34" s="105"/>
      <c r="ET34" s="105"/>
      <c r="EU34" s="105"/>
      <c r="EV34" s="105"/>
    </row>
    <row r="35" spans="1:12" ht="12.75">
      <c r="A35" s="85" t="s">
        <v>38</v>
      </c>
      <c r="B35" s="87" t="s">
        <v>2</v>
      </c>
      <c r="C35" s="101"/>
      <c r="D35" s="102"/>
      <c r="E35" s="102"/>
      <c r="F35" s="102"/>
      <c r="G35" s="101"/>
      <c r="H35" s="101"/>
      <c r="I35" s="101">
        <v>10</v>
      </c>
      <c r="J35" s="86"/>
      <c r="K35" s="94">
        <v>10</v>
      </c>
      <c r="L35" s="106"/>
    </row>
    <row r="36" spans="1:11" ht="12.75">
      <c r="A36" s="32" t="s">
        <v>39</v>
      </c>
      <c r="B36" s="36" t="s">
        <v>6</v>
      </c>
      <c r="C36" s="46">
        <v>145</v>
      </c>
      <c r="D36" s="47">
        <v>1</v>
      </c>
      <c r="E36" s="47">
        <v>137</v>
      </c>
      <c r="F36" s="209">
        <v>52.9</v>
      </c>
      <c r="G36" s="46">
        <v>29.1</v>
      </c>
      <c r="H36" s="46"/>
      <c r="I36" s="46">
        <v>150</v>
      </c>
      <c r="J36" s="36"/>
      <c r="K36" s="38">
        <v>150</v>
      </c>
    </row>
    <row r="37" spans="1:11" ht="12.75">
      <c r="A37" s="32" t="s">
        <v>40</v>
      </c>
      <c r="B37" s="36" t="s">
        <v>7</v>
      </c>
      <c r="C37" s="46">
        <v>75</v>
      </c>
      <c r="D37" s="47"/>
      <c r="E37" s="200" t="s">
        <v>209</v>
      </c>
      <c r="F37" s="47"/>
      <c r="G37" s="46"/>
      <c r="H37" s="46"/>
      <c r="I37" s="46">
        <v>0.005</v>
      </c>
      <c r="J37" s="36"/>
      <c r="K37" s="96"/>
    </row>
    <row r="38" s="165" customFormat="1" ht="12.75" customHeight="1">
      <c r="A38" s="109" t="s">
        <v>85</v>
      </c>
    </row>
    <row r="39" ht="12.75">
      <c r="A39" s="146" t="s">
        <v>166</v>
      </c>
    </row>
    <row r="40" spans="1:11" ht="40.5" customHeight="1">
      <c r="A40" s="282" t="s">
        <v>213</v>
      </c>
      <c r="B40" s="283"/>
      <c r="C40" s="283"/>
      <c r="D40" s="283"/>
      <c r="E40" s="283"/>
      <c r="F40" s="283"/>
      <c r="G40" s="283"/>
      <c r="H40" s="283"/>
      <c r="I40" s="283"/>
      <c r="J40" s="283"/>
      <c r="K40" s="284"/>
    </row>
    <row r="41" spans="1:11" ht="14.25" customHeight="1">
      <c r="A41" s="110"/>
      <c r="B41" s="111"/>
      <c r="C41" s="111"/>
      <c r="D41" s="111"/>
      <c r="E41" s="111"/>
      <c r="F41" s="111"/>
      <c r="G41" s="111"/>
      <c r="H41" s="111"/>
      <c r="I41" s="111"/>
      <c r="J41" s="111"/>
      <c r="K41" s="111"/>
    </row>
    <row r="42" spans="1:11" ht="13.5" customHeight="1">
      <c r="A42" s="108" t="s">
        <v>87</v>
      </c>
      <c r="B42" s="111"/>
      <c r="C42" s="111"/>
      <c r="D42" s="111"/>
      <c r="E42" s="111"/>
      <c r="F42" s="111"/>
      <c r="G42" s="111"/>
      <c r="H42" s="111"/>
      <c r="I42" s="111"/>
      <c r="J42" s="111"/>
      <c r="K42" s="111"/>
    </row>
    <row r="43" spans="1:11" ht="6.75" customHeight="1">
      <c r="A43" s="43"/>
      <c r="B43" s="43"/>
      <c r="C43" s="43"/>
      <c r="D43" s="43"/>
      <c r="E43" s="43"/>
      <c r="F43" s="43"/>
      <c r="G43" s="43"/>
      <c r="H43" s="43"/>
      <c r="I43" s="43"/>
      <c r="J43" s="43"/>
      <c r="K43" s="43"/>
    </row>
    <row r="44" spans="1:11" ht="12.75">
      <c r="A44" s="97"/>
      <c r="B44" s="112"/>
      <c r="C44" s="32" t="s">
        <v>42</v>
      </c>
      <c r="D44" s="32" t="s">
        <v>43</v>
      </c>
      <c r="E44" s="32" t="s">
        <v>44</v>
      </c>
      <c r="F44" s="32" t="s">
        <v>8</v>
      </c>
      <c r="G44" s="32" t="s">
        <v>45</v>
      </c>
      <c r="H44" s="32" t="s">
        <v>46</v>
      </c>
      <c r="I44" s="97"/>
      <c r="J44" s="79"/>
      <c r="K44" s="58"/>
    </row>
    <row r="45" spans="1:11" ht="12.75">
      <c r="A45" s="113" t="s">
        <v>41</v>
      </c>
      <c r="B45" s="53"/>
      <c r="C45" s="46">
        <v>99</v>
      </c>
      <c r="D45" s="46"/>
      <c r="E45" s="46">
        <v>2</v>
      </c>
      <c r="F45" s="46"/>
      <c r="G45" s="46"/>
      <c r="H45" s="46">
        <v>7</v>
      </c>
      <c r="I45" s="13" t="s">
        <v>50</v>
      </c>
      <c r="J45" s="15"/>
      <c r="K45" s="58"/>
    </row>
    <row r="46" spans="1:11" ht="12.75">
      <c r="A46" s="52"/>
      <c r="B46" s="53"/>
      <c r="C46" s="32" t="s">
        <v>47</v>
      </c>
      <c r="D46" s="32" t="s">
        <v>9</v>
      </c>
      <c r="E46" s="32" t="s">
        <v>10</v>
      </c>
      <c r="F46" s="32" t="s">
        <v>48</v>
      </c>
      <c r="G46" s="32" t="s">
        <v>11</v>
      </c>
      <c r="H46" s="32" t="s">
        <v>49</v>
      </c>
      <c r="I46" s="289">
        <f>SUM(C45:H45,C47:H47)</f>
        <v>192</v>
      </c>
      <c r="J46" s="290"/>
      <c r="K46" s="58"/>
    </row>
    <row r="47" spans="1:11" ht="12.75">
      <c r="A47" s="98"/>
      <c r="B47" s="99"/>
      <c r="C47" s="46">
        <v>53</v>
      </c>
      <c r="D47" s="46"/>
      <c r="E47" s="46">
        <v>16</v>
      </c>
      <c r="F47" s="46"/>
      <c r="G47" s="46">
        <v>7</v>
      </c>
      <c r="H47" s="46">
        <v>8</v>
      </c>
      <c r="I47" s="291"/>
      <c r="J47" s="292"/>
      <c r="K47" s="58"/>
    </row>
    <row r="50" ht="12.75">
      <c r="A50" s="146" t="s">
        <v>169</v>
      </c>
    </row>
    <row r="51" ht="15.75">
      <c r="A51" s="66" t="s">
        <v>75</v>
      </c>
    </row>
    <row r="52" ht="6.75" customHeight="1"/>
    <row r="53" spans="1:12" ht="12.75">
      <c r="A53" s="5" t="s">
        <v>52</v>
      </c>
      <c r="B53" s="5" t="s">
        <v>17</v>
      </c>
      <c r="C53" s="227" t="s">
        <v>155</v>
      </c>
      <c r="D53" s="285"/>
      <c r="E53" s="285"/>
      <c r="F53" s="285"/>
      <c r="G53" s="285"/>
      <c r="H53" s="286"/>
      <c r="I53" s="227" t="s">
        <v>70</v>
      </c>
      <c r="J53" s="285"/>
      <c r="K53" s="285"/>
      <c r="L53" s="288"/>
    </row>
    <row r="54" spans="1:12" ht="12.75">
      <c r="A54" s="12"/>
      <c r="B54" s="12"/>
      <c r="C54" s="155" t="s">
        <v>62</v>
      </c>
      <c r="D54" s="155" t="s">
        <v>73</v>
      </c>
      <c r="E54" s="155" t="s">
        <v>63</v>
      </c>
      <c r="F54" s="287" t="s">
        <v>68</v>
      </c>
      <c r="G54" s="232"/>
      <c r="H54" s="155"/>
      <c r="I54" s="156" t="s">
        <v>71</v>
      </c>
      <c r="J54" s="156" t="s">
        <v>72</v>
      </c>
      <c r="K54" s="157" t="s">
        <v>78</v>
      </c>
      <c r="L54" s="124"/>
    </row>
    <row r="55" spans="1:12" ht="12.75">
      <c r="A55" s="12"/>
      <c r="B55" s="12"/>
      <c r="C55" s="155"/>
      <c r="D55" s="155"/>
      <c r="E55" s="155"/>
      <c r="F55" s="55" t="s">
        <v>19</v>
      </c>
      <c r="G55" s="55" t="s">
        <v>20</v>
      </c>
      <c r="H55" s="155" t="s">
        <v>69</v>
      </c>
      <c r="I55" s="156"/>
      <c r="J55" s="156"/>
      <c r="K55" s="158"/>
      <c r="L55" s="124"/>
    </row>
    <row r="56" spans="1:12" ht="12.75">
      <c r="A56" s="77" t="str">
        <f>'Methods&amp;Limits'!A9</f>
        <v>Research Octane Number (RON)</v>
      </c>
      <c r="B56" s="80" t="str">
        <f>'Methods&amp;Limits'!B9</f>
        <v>--</v>
      </c>
      <c r="C56" s="54" t="str">
        <f>'Methods&amp;Limits'!E9</f>
        <v>EN 25164</v>
      </c>
      <c r="D56" s="56">
        <f>'Methods&amp;Limits'!F9</f>
        <v>1993</v>
      </c>
      <c r="E56" s="54">
        <f>'Methods&amp;Limits'!G9</f>
        <v>0.7</v>
      </c>
      <c r="F56" s="103">
        <f>J16-0.361*1.645*$E56</f>
        <v>94.5843085</v>
      </c>
      <c r="G56" s="54"/>
      <c r="H56" s="104">
        <f>IF(D16&lt;F56,"Yes","")</f>
      </c>
      <c r="I56" s="159"/>
      <c r="J56" s="159"/>
      <c r="K56" s="160"/>
      <c r="L56" s="161"/>
    </row>
    <row r="57" spans="1:12" ht="12.75">
      <c r="A57" s="191" t="str">
        <f>'Methods&amp;Limits'!A10</f>
        <v>(RON 91 fuel only)</v>
      </c>
      <c r="B57" s="87" t="str">
        <f>'Methods&amp;Limits'!B10</f>
        <v>--</v>
      </c>
      <c r="C57" s="54">
        <f>'Methods&amp;Limits'!E10</f>
        <v>0</v>
      </c>
      <c r="D57" s="56">
        <f>'Methods&amp;Limits'!F10</f>
        <v>0</v>
      </c>
      <c r="E57" s="54">
        <f>'Methods&amp;Limits'!G10</f>
        <v>0.7</v>
      </c>
      <c r="F57" s="103">
        <f>'Methods&amp;Limits'!C10-0.361*1.645*$E57</f>
        <v>90.5843085</v>
      </c>
      <c r="G57" s="54"/>
      <c r="H57" s="104">
        <f>IF(D16&lt;F57,"Yes","")</f>
      </c>
      <c r="I57" s="159"/>
      <c r="J57" s="159"/>
      <c r="K57" s="160"/>
      <c r="L57" s="161"/>
    </row>
    <row r="58" spans="1:12" ht="12.75">
      <c r="A58" s="77" t="str">
        <f>'Methods&amp;Limits'!A11</f>
        <v>Motor Octane Number (MON)</v>
      </c>
      <c r="B58" s="80" t="str">
        <f>'Methods&amp;Limits'!B11</f>
        <v>--</v>
      </c>
      <c r="C58" s="54" t="str">
        <f>'Methods&amp;Limits'!E11</f>
        <v>EN 25163</v>
      </c>
      <c r="D58" s="56">
        <f>'Methods&amp;Limits'!F11</f>
        <v>1993</v>
      </c>
      <c r="E58" s="54">
        <f>'Methods&amp;Limits'!G11</f>
        <v>0.9</v>
      </c>
      <c r="F58" s="103">
        <f>J17-0.361*1.645*$E58</f>
        <v>84.4655395</v>
      </c>
      <c r="G58" s="54"/>
      <c r="H58" s="104">
        <f>IF(D17&lt;F58,"Yes","")</f>
      </c>
      <c r="I58" s="159"/>
      <c r="J58" s="159"/>
      <c r="K58" s="160"/>
      <c r="L58" s="161"/>
    </row>
    <row r="59" spans="1:12" ht="12.75">
      <c r="A59" s="191" t="str">
        <f>'Methods&amp;Limits'!A12</f>
        <v>(RON 91 fuel only)</v>
      </c>
      <c r="B59" s="87" t="str">
        <f>'Methods&amp;Limits'!B12</f>
        <v>--</v>
      </c>
      <c r="C59" s="54">
        <f>'Methods&amp;Limits'!E12</f>
        <v>0</v>
      </c>
      <c r="D59" s="56">
        <f>'Methods&amp;Limits'!F12</f>
        <v>0</v>
      </c>
      <c r="E59" s="54">
        <f>'Methods&amp;Limits'!G12</f>
        <v>0.9</v>
      </c>
      <c r="F59" s="103">
        <f>'Methods&amp;Limits'!C12-0.361*1.645*$E59</f>
        <v>80.4655395</v>
      </c>
      <c r="G59" s="54"/>
      <c r="H59" s="104">
        <f>IF(D17&lt;F59,"Yes","")</f>
      </c>
      <c r="I59" s="159"/>
      <c r="J59" s="159"/>
      <c r="K59" s="160"/>
      <c r="L59" s="161"/>
    </row>
    <row r="60" spans="1:12" ht="12.75">
      <c r="A60" s="77" t="str">
        <f>'Methods&amp;Limits'!A13</f>
        <v>Vapour Pressure, DVPE</v>
      </c>
      <c r="B60" s="78">
        <f>'Methods&amp;Limits'!B13</f>
        <v>0</v>
      </c>
      <c r="C60" s="54">
        <f>'Methods&amp;Limits'!E13</f>
        <v>0</v>
      </c>
      <c r="D60" s="56">
        <f>'Methods&amp;Limits'!F13</f>
        <v>0</v>
      </c>
      <c r="E60" s="54">
        <f>'Methods&amp;Limits'!G13</f>
        <v>0</v>
      </c>
      <c r="F60" s="54"/>
      <c r="G60" s="103"/>
      <c r="H60" s="124">
        <f>IF(D18&lt;F60,"Yes","")</f>
      </c>
      <c r="I60" s="159"/>
      <c r="J60" s="159"/>
      <c r="K60" s="160"/>
      <c r="L60" s="161"/>
    </row>
    <row r="61" spans="1:12" ht="12.75">
      <c r="A61" s="82" t="str">
        <f>'Methods&amp;Limits'!A14</f>
        <v>--summer period (normal)</v>
      </c>
      <c r="B61" s="83" t="str">
        <f>'Methods&amp;Limits'!B14</f>
        <v>kPa</v>
      </c>
      <c r="C61" s="54" t="str">
        <f>'Methods&amp;Limits'!E14</f>
        <v>EN 13016-1</v>
      </c>
      <c r="D61" s="56">
        <f>'Methods&amp;Limits'!F14</f>
        <v>2000</v>
      </c>
      <c r="E61" s="54">
        <f>'Methods&amp;Limits'!G14</f>
        <v>2.9</v>
      </c>
      <c r="F61" s="54"/>
      <c r="G61" s="145">
        <f>K19+0.361*1.645*$E61</f>
        <v>61.7221505</v>
      </c>
      <c r="H61" s="104" t="str">
        <f>IF(E19&gt;G61,"Yes","")</f>
        <v>Yes</v>
      </c>
      <c r="I61" s="159">
        <v>1</v>
      </c>
      <c r="J61" s="159">
        <v>67.7</v>
      </c>
      <c r="K61" s="276" t="s">
        <v>221</v>
      </c>
      <c r="L61" s="277"/>
    </row>
    <row r="62" spans="1:12" ht="12.75">
      <c r="A62" s="85" t="str">
        <f>'Methods&amp;Limits'!A15</f>
        <v>--summer period (Arctic)</v>
      </c>
      <c r="B62" s="86" t="str">
        <f>'Methods&amp;Limits'!B15</f>
        <v>kPa</v>
      </c>
      <c r="C62" s="54" t="str">
        <f>'Methods&amp;Limits'!E15</f>
        <v>EN 13016-1</v>
      </c>
      <c r="D62" s="56">
        <f>'Methods&amp;Limits'!F15</f>
        <v>2000</v>
      </c>
      <c r="E62" s="54">
        <f>'Methods&amp;Limits'!G15</f>
        <v>2.9</v>
      </c>
      <c r="F62" s="54"/>
      <c r="G62" s="145">
        <f>'Methods&amp;Limits'!D15+0.361*1.645*$E62</f>
        <v>71.7221505</v>
      </c>
      <c r="H62" s="104">
        <f>IF(E19&gt;G62,"Yes","")</f>
      </c>
      <c r="I62" s="159"/>
      <c r="J62" s="159"/>
      <c r="K62" s="207"/>
      <c r="L62" s="208"/>
    </row>
    <row r="63" spans="1:12" ht="12.75">
      <c r="A63" s="40" t="str">
        <f>'Methods&amp;Limits'!A16</f>
        <v>Distillation</v>
      </c>
      <c r="B63" s="83">
        <f>'Methods&amp;Limits'!B16</f>
        <v>0</v>
      </c>
      <c r="C63" s="54">
        <f>'Methods&amp;Limits'!E16</f>
        <v>0</v>
      </c>
      <c r="D63" s="56">
        <f>'Methods&amp;Limits'!F16</f>
        <v>0</v>
      </c>
      <c r="E63" s="54">
        <f>'Methods&amp;Limits'!G16</f>
        <v>0</v>
      </c>
      <c r="F63" s="54"/>
      <c r="G63" s="54"/>
      <c r="H63" s="104">
        <f>IF(D20&lt;F63,"Yes","")</f>
      </c>
      <c r="I63" s="159"/>
      <c r="J63" s="159"/>
      <c r="K63" s="207"/>
      <c r="L63" s="208"/>
    </row>
    <row r="64" spans="1:12" ht="12.75">
      <c r="A64" s="82" t="str">
        <f>'Methods&amp;Limits'!A17</f>
        <v>--evaporated at 100 oC</v>
      </c>
      <c r="B64" s="41" t="str">
        <f>'Methods&amp;Limits'!B17</f>
        <v>% (v/v)</v>
      </c>
      <c r="C64" s="54" t="str">
        <f>'Methods&amp;Limits'!E17</f>
        <v>EN-ISO 3405</v>
      </c>
      <c r="D64" s="56">
        <f>'Methods&amp;Limits'!F17</f>
        <v>1988</v>
      </c>
      <c r="E64" s="159">
        <v>4.1</v>
      </c>
      <c r="F64" s="103">
        <f>J21-0.361*1.645*$E64</f>
        <v>43.5652355</v>
      </c>
      <c r="G64" s="54"/>
      <c r="H64" s="104" t="str">
        <f>IF(D21&lt;F64,"Yes","")</f>
        <v>Yes</v>
      </c>
      <c r="I64" s="159">
        <v>3</v>
      </c>
      <c r="J64" s="159" t="s">
        <v>210</v>
      </c>
      <c r="K64" s="280" t="s">
        <v>221</v>
      </c>
      <c r="L64" s="281"/>
    </row>
    <row r="65" spans="1:12" ht="12.75">
      <c r="A65" s="85" t="str">
        <f>'Methods&amp;Limits'!A18</f>
        <v>-- evaporated at 150 oC </v>
      </c>
      <c r="B65" s="87" t="str">
        <f>'Methods&amp;Limits'!B18</f>
        <v>% (v/v)</v>
      </c>
      <c r="C65" s="54" t="str">
        <f>'Methods&amp;Limits'!E18</f>
        <v>EN-ISO 3405</v>
      </c>
      <c r="D65" s="56">
        <f>'Methods&amp;Limits'!F18</f>
        <v>1988</v>
      </c>
      <c r="E65" s="159"/>
      <c r="F65" s="103">
        <f>J22-0.361*1.645*$E65</f>
        <v>75</v>
      </c>
      <c r="G65" s="54"/>
      <c r="H65" s="104">
        <f>IF(D22&lt;F65,"Yes","")</f>
      </c>
      <c r="I65" s="159"/>
      <c r="J65" s="159"/>
      <c r="K65" s="160"/>
      <c r="L65" s="161"/>
    </row>
    <row r="66" spans="1:12" ht="12.75">
      <c r="A66" s="40" t="str">
        <f>'Methods&amp;Limits'!A19</f>
        <v>Hydrocarbon analysis</v>
      </c>
      <c r="B66" s="83">
        <f>'Methods&amp;Limits'!B19</f>
        <v>0</v>
      </c>
      <c r="C66" s="54">
        <f>'Methods&amp;Limits'!E19</f>
        <v>0</v>
      </c>
      <c r="D66" s="56">
        <f>'Methods&amp;Limits'!F19</f>
        <v>0</v>
      </c>
      <c r="E66" s="54">
        <f>'Methods&amp;Limits'!G19</f>
        <v>0</v>
      </c>
      <c r="F66" s="54"/>
      <c r="G66" s="54"/>
      <c r="H66" s="104">
        <f>IF(D23&lt;F66,"Yes","")</f>
      </c>
      <c r="I66" s="159"/>
      <c r="J66" s="159"/>
      <c r="K66" s="160"/>
      <c r="L66" s="161"/>
    </row>
    <row r="67" spans="1:12" ht="12.75">
      <c r="A67" s="82" t="str">
        <f>'Methods&amp;Limits'!A20</f>
        <v>-- Olefins</v>
      </c>
      <c r="B67" s="41" t="str">
        <f>'Methods&amp;Limits'!B20</f>
        <v>% (v/v)</v>
      </c>
      <c r="C67" s="54" t="str">
        <f>'Methods&amp;Limits'!E20</f>
        <v>ASTM D1319</v>
      </c>
      <c r="D67" s="56">
        <f>'Methods&amp;Limits'!F20</f>
        <v>1995</v>
      </c>
      <c r="E67" s="54">
        <f>'Methods&amp;Limits'!G20</f>
        <v>6.8</v>
      </c>
      <c r="F67" s="54"/>
      <c r="G67" s="145">
        <f>K24+0.361*1.645*$E67</f>
        <v>22.038145999999998</v>
      </c>
      <c r="H67" s="104">
        <f>IF(E24&gt;G67,"Yes","")</f>
      </c>
      <c r="I67" s="159"/>
      <c r="J67" s="159"/>
      <c r="K67" s="160"/>
      <c r="L67" s="161"/>
    </row>
    <row r="68" spans="1:12" ht="12.75">
      <c r="A68" s="82" t="str">
        <f>'Methods&amp;Limits'!A21</f>
        <v>-- Olefins (RON 91 fuel only)</v>
      </c>
      <c r="B68" s="41" t="str">
        <f>'Methods&amp;Limits'!B21</f>
        <v>% (v/v)</v>
      </c>
      <c r="C68" s="54" t="str">
        <f>'Methods&amp;Limits'!E21</f>
        <v>ASTM D1319</v>
      </c>
      <c r="D68" s="56">
        <f>'Methods&amp;Limits'!F21</f>
        <v>1995</v>
      </c>
      <c r="E68" s="54">
        <f>'Methods&amp;Limits'!G21</f>
        <v>6.8</v>
      </c>
      <c r="F68" s="54"/>
      <c r="G68" s="145">
        <f>'Methods&amp;Limits'!D21+0.361*1.645*$E68</f>
        <v>25.038145999999998</v>
      </c>
      <c r="H68" s="104">
        <f>IF(E24&gt;G68,"Yes","")</f>
      </c>
      <c r="I68" s="159"/>
      <c r="J68" s="159"/>
      <c r="K68" s="160"/>
      <c r="L68" s="161"/>
    </row>
    <row r="69" spans="1:12" ht="12.75">
      <c r="A69" s="82" t="str">
        <f>'Methods&amp;Limits'!A22</f>
        <v>-- Aromatics</v>
      </c>
      <c r="B69" s="41" t="str">
        <f>'Methods&amp;Limits'!B22</f>
        <v>% (v/v)</v>
      </c>
      <c r="C69" s="54" t="str">
        <f>'Methods&amp;Limits'!E22</f>
        <v>ASTM D1319</v>
      </c>
      <c r="D69" s="56">
        <f>'Methods&amp;Limits'!F22</f>
        <v>1995</v>
      </c>
      <c r="E69" s="54">
        <f>'Methods&amp;Limits'!G22</f>
        <v>3.5</v>
      </c>
      <c r="F69" s="54"/>
      <c r="G69" s="145">
        <f>K25+0.361*1.645*$E69</f>
        <v>44.0784575</v>
      </c>
      <c r="H69" s="104">
        <f>IF(E25&gt;G69,"Yes","")</f>
      </c>
      <c r="I69" s="159"/>
      <c r="J69" s="159"/>
      <c r="K69" s="160"/>
      <c r="L69" s="161"/>
    </row>
    <row r="70" spans="1:12" ht="12.75">
      <c r="A70" s="82" t="str">
        <f>'Methods&amp;Limits'!A23</f>
        <v>-- Benzene</v>
      </c>
      <c r="B70" s="41" t="str">
        <f>'Methods&amp;Limits'!B23</f>
        <v>% (v/v)</v>
      </c>
      <c r="C70" s="54" t="str">
        <f>'Methods&amp;Limits'!E23</f>
        <v>EN 12177</v>
      </c>
      <c r="D70" s="56">
        <f>'Methods&amp;Limits'!F23</f>
        <v>1998</v>
      </c>
      <c r="E70" s="54">
        <f>'Methods&amp;Limits'!G23</f>
        <v>0.1</v>
      </c>
      <c r="F70" s="54"/>
      <c r="G70" s="145">
        <f>K26+0.361*1.645*$E70</f>
        <v>1.0593845</v>
      </c>
      <c r="H70" s="104">
        <f>IF(E26&gt;G70,"Yes","")</f>
      </c>
      <c r="I70" s="159"/>
      <c r="J70" s="159"/>
      <c r="K70" s="160"/>
      <c r="L70" s="161"/>
    </row>
    <row r="71" spans="1:12" ht="12.75">
      <c r="A71" s="85">
        <f>'Methods&amp;Limits'!A24</f>
        <v>0</v>
      </c>
      <c r="B71" s="87">
        <f>'Methods&amp;Limits'!B24</f>
        <v>0</v>
      </c>
      <c r="C71" s="54" t="str">
        <f>'Methods&amp;Limits'!E24</f>
        <v>EN 238</v>
      </c>
      <c r="D71" s="56">
        <f>'Methods&amp;Limits'!F24</f>
        <v>1996</v>
      </c>
      <c r="E71" s="54">
        <f>'Methods&amp;Limits'!G24</f>
        <v>0</v>
      </c>
      <c r="F71" s="54"/>
      <c r="G71" s="145">
        <f>'Methods&amp;Limits'!I24</f>
        <v>1.2</v>
      </c>
      <c r="H71" s="104">
        <f>IF(E26&gt;G71,"Yes","")</f>
      </c>
      <c r="I71" s="159"/>
      <c r="J71" s="159"/>
      <c r="K71" s="160"/>
      <c r="L71" s="161"/>
    </row>
    <row r="72" spans="1:12" ht="12.75">
      <c r="A72" s="32" t="str">
        <f>'Methods&amp;Limits'!A25</f>
        <v>Oxygen content</v>
      </c>
      <c r="B72" s="33" t="str">
        <f>'Methods&amp;Limits'!B25</f>
        <v>% (m/m)</v>
      </c>
      <c r="C72" s="54" t="str">
        <f>'Methods&amp;Limits'!E25</f>
        <v>EN 1601</v>
      </c>
      <c r="D72" s="56">
        <f>'Methods&amp;Limits'!F25</f>
        <v>1997</v>
      </c>
      <c r="E72" s="54">
        <f>'Methods&amp;Limits'!G25</f>
        <v>0.3</v>
      </c>
      <c r="F72" s="54"/>
      <c r="G72" s="145">
        <f>K27+0.361*1.645*$E72</f>
        <v>2.8781535000000003</v>
      </c>
      <c r="H72" s="104">
        <f aca="true" t="shared" si="0" ref="H72:H80">IF(E27&gt;G72,"Yes","")</f>
      </c>
      <c r="I72" s="159"/>
      <c r="J72" s="159"/>
      <c r="K72" s="160"/>
      <c r="L72" s="161"/>
    </row>
    <row r="73" spans="1:12" ht="12.75">
      <c r="A73" s="40" t="str">
        <f>'Methods&amp;Limits'!A26</f>
        <v>Oxygenates</v>
      </c>
      <c r="B73" s="83">
        <f>'Methods&amp;Limits'!B26</f>
        <v>0</v>
      </c>
      <c r="C73" s="54">
        <f>'Methods&amp;Limits'!E26</f>
        <v>0</v>
      </c>
      <c r="D73" s="56">
        <f>'Methods&amp;Limits'!F26</f>
        <v>0</v>
      </c>
      <c r="E73" s="54">
        <f>'Methods&amp;Limits'!G26</f>
        <v>0</v>
      </c>
      <c r="F73" s="54"/>
      <c r="G73" s="103"/>
      <c r="H73" s="104">
        <f t="shared" si="0"/>
      </c>
      <c r="I73" s="159"/>
      <c r="J73" s="159"/>
      <c r="K73" s="160"/>
      <c r="L73" s="161"/>
    </row>
    <row r="74" spans="1:12" ht="12.75">
      <c r="A74" s="82" t="str">
        <f>'Methods&amp;Limits'!A27</f>
        <v>-- Methanol</v>
      </c>
      <c r="B74" s="41" t="str">
        <f>'Methods&amp;Limits'!B27</f>
        <v>% (v/v)</v>
      </c>
      <c r="C74" s="54" t="str">
        <f>'Methods&amp;Limits'!E27</f>
        <v>EN 1601</v>
      </c>
      <c r="D74" s="56">
        <f>'Methods&amp;Limits'!F27</f>
        <v>1997</v>
      </c>
      <c r="E74" s="54">
        <f>'Methods&amp;Limits'!G27</f>
        <v>0.4</v>
      </c>
      <c r="F74" s="54"/>
      <c r="G74" s="145">
        <f aca="true" t="shared" si="1" ref="G74:G80">K29+0.361*1.645*$E74</f>
        <v>3.237538</v>
      </c>
      <c r="H74" s="104">
        <f t="shared" si="0"/>
      </c>
      <c r="I74" s="159"/>
      <c r="J74" s="159"/>
      <c r="K74" s="160"/>
      <c r="L74" s="161"/>
    </row>
    <row r="75" spans="1:12" ht="12.75">
      <c r="A75" s="82" t="str">
        <f>'Methods&amp;Limits'!A28</f>
        <v>-- Ethanol</v>
      </c>
      <c r="B75" s="41" t="str">
        <f>'Methods&amp;Limits'!B28</f>
        <v>% (v/v)</v>
      </c>
      <c r="C75" s="54" t="str">
        <f>'Methods&amp;Limits'!E28</f>
        <v>EN 1601</v>
      </c>
      <c r="D75" s="56">
        <f>'Methods&amp;Limits'!F28</f>
        <v>1997</v>
      </c>
      <c r="E75" s="54">
        <f>'Methods&amp;Limits'!G28</f>
        <v>0.3</v>
      </c>
      <c r="F75" s="54"/>
      <c r="G75" s="145">
        <f t="shared" si="1"/>
        <v>5.1781535</v>
      </c>
      <c r="H75" s="104">
        <f t="shared" si="0"/>
      </c>
      <c r="I75" s="159"/>
      <c r="J75" s="159"/>
      <c r="K75" s="160"/>
      <c r="L75" s="161"/>
    </row>
    <row r="76" spans="1:12" ht="12.75">
      <c r="A76" s="82" t="str">
        <f>'Methods&amp;Limits'!A29</f>
        <v>-- Iso-propyl alcohol</v>
      </c>
      <c r="B76" s="41" t="str">
        <f>'Methods&amp;Limits'!B29</f>
        <v>% (v/v)</v>
      </c>
      <c r="C76" s="54" t="str">
        <f>'Methods&amp;Limits'!E29</f>
        <v>EN 1601</v>
      </c>
      <c r="D76" s="56">
        <f>'Methods&amp;Limits'!F29</f>
        <v>1997</v>
      </c>
      <c r="E76" s="54">
        <f>'Methods&amp;Limits'!G29</f>
        <v>0.9</v>
      </c>
      <c r="F76" s="54"/>
      <c r="G76" s="145">
        <f t="shared" si="1"/>
        <v>10.5344605</v>
      </c>
      <c r="H76" s="104">
        <f t="shared" si="0"/>
      </c>
      <c r="I76" s="159"/>
      <c r="J76" s="159"/>
      <c r="K76" s="160"/>
      <c r="L76" s="161"/>
    </row>
    <row r="77" spans="1:12" ht="12.75">
      <c r="A77" s="82" t="str">
        <f>'Methods&amp;Limits'!A30</f>
        <v>-- Tert-butyl alcohol</v>
      </c>
      <c r="B77" s="41" t="str">
        <f>'Methods&amp;Limits'!B30</f>
        <v>% (v/v)</v>
      </c>
      <c r="C77" s="54" t="str">
        <f>'Methods&amp;Limits'!E30</f>
        <v>EN 1601</v>
      </c>
      <c r="D77" s="56">
        <f>'Methods&amp;Limits'!F30</f>
        <v>1997</v>
      </c>
      <c r="E77" s="54">
        <f>'Methods&amp;Limits'!G30</f>
        <v>0.6</v>
      </c>
      <c r="F77" s="54"/>
      <c r="G77" s="145">
        <f t="shared" si="1"/>
        <v>7.356307</v>
      </c>
      <c r="H77" s="104">
        <f t="shared" si="0"/>
      </c>
      <c r="I77" s="159"/>
      <c r="J77" s="159"/>
      <c r="K77" s="160"/>
      <c r="L77" s="161"/>
    </row>
    <row r="78" spans="1:12" ht="12.75">
      <c r="A78" s="82" t="str">
        <f>'Methods&amp;Limits'!A31</f>
        <v>-- Iso-butyl alcohol</v>
      </c>
      <c r="B78" s="41" t="str">
        <f>'Methods&amp;Limits'!B31</f>
        <v>% (v/v)</v>
      </c>
      <c r="C78" s="54" t="str">
        <f>'Methods&amp;Limits'!E31</f>
        <v>EN 1601</v>
      </c>
      <c r="D78" s="56">
        <f>'Methods&amp;Limits'!F31</f>
        <v>1997</v>
      </c>
      <c r="E78" s="54">
        <f>'Methods&amp;Limits'!G31</f>
        <v>0.8</v>
      </c>
      <c r="F78" s="54"/>
      <c r="G78" s="145">
        <f t="shared" si="1"/>
        <v>10.475076</v>
      </c>
      <c r="H78" s="104">
        <f t="shared" si="0"/>
      </c>
      <c r="I78" s="159"/>
      <c r="J78" s="159"/>
      <c r="K78" s="160"/>
      <c r="L78" s="161"/>
    </row>
    <row r="79" spans="1:12" ht="22.5">
      <c r="A79" s="175" t="str">
        <f>'Methods&amp;Limits'!A32</f>
        <v>-- Ethers with 5 or more carbon atoms per molecule</v>
      </c>
      <c r="B79" s="41" t="str">
        <f>'Methods&amp;Limits'!B32</f>
        <v>% (v/v)</v>
      </c>
      <c r="C79" s="54" t="str">
        <f>'Methods&amp;Limits'!E32</f>
        <v>EN 1601</v>
      </c>
      <c r="D79" s="56">
        <f>'Methods&amp;Limits'!F32</f>
        <v>1997</v>
      </c>
      <c r="E79" s="54">
        <f>'Methods&amp;Limits'!G32</f>
        <v>1</v>
      </c>
      <c r="F79" s="54"/>
      <c r="G79" s="145">
        <f t="shared" si="1"/>
        <v>15.593845</v>
      </c>
      <c r="H79" s="104">
        <f t="shared" si="0"/>
      </c>
      <c r="I79" s="159"/>
      <c r="J79" s="159"/>
      <c r="K79" s="160"/>
      <c r="L79" s="161"/>
    </row>
    <row r="80" spans="1:12" ht="12.75">
      <c r="A80" s="85" t="str">
        <f>'Methods&amp;Limits'!A33</f>
        <v>-- other oxygenates</v>
      </c>
      <c r="B80" s="87" t="str">
        <f>'Methods&amp;Limits'!B33</f>
        <v>% (v/v)</v>
      </c>
      <c r="C80" s="139" t="str">
        <f>'Methods&amp;Limits'!E33</f>
        <v>EN 1601</v>
      </c>
      <c r="D80" s="56">
        <f>'Methods&amp;Limits'!F33</f>
        <v>1997</v>
      </c>
      <c r="E80" s="54">
        <f>'Methods&amp;Limits'!G33</f>
        <v>0.8</v>
      </c>
      <c r="F80" s="54"/>
      <c r="G80" s="145">
        <f t="shared" si="1"/>
        <v>10.475076</v>
      </c>
      <c r="H80" s="104">
        <f t="shared" si="0"/>
      </c>
      <c r="I80" s="159"/>
      <c r="J80" s="159"/>
      <c r="K80" s="160"/>
      <c r="L80" s="161"/>
    </row>
    <row r="81" spans="1:12" ht="12.75">
      <c r="A81" s="77" t="str">
        <f>'Methods&amp;Limits'!A34</f>
        <v>Sulphur content</v>
      </c>
      <c r="B81" s="78" t="str">
        <f>'Methods&amp;Limits'!B34</f>
        <v>mg/kg</v>
      </c>
      <c r="C81" s="54" t="str">
        <f>'Methods&amp;Limits'!E34</f>
        <v>EN ISO 14596</v>
      </c>
      <c r="D81" s="56">
        <f>'Methods&amp;Limits'!F34</f>
        <v>1998</v>
      </c>
      <c r="E81" s="183">
        <f>'Methods&amp;Limits'!G34</f>
        <v>30</v>
      </c>
      <c r="F81" s="54"/>
      <c r="G81" s="205">
        <f>K$36+0.361*1.645*$E81</f>
        <v>167.81535</v>
      </c>
      <c r="H81" s="104">
        <f>IF(E$36&gt;G81,"Yes","")</f>
      </c>
      <c r="I81" s="159"/>
      <c r="J81" s="159"/>
      <c r="K81" s="160"/>
      <c r="L81" s="161"/>
    </row>
    <row r="82" spans="1:12" ht="12.75">
      <c r="A82" s="40">
        <f>'Methods&amp;Limits'!A35</f>
        <v>0</v>
      </c>
      <c r="B82" s="83">
        <f>'Methods&amp;Limits'!B35</f>
        <v>0</v>
      </c>
      <c r="C82" s="54" t="str">
        <f>'Methods&amp;Limits'!E35</f>
        <v>EN ISO 8754</v>
      </c>
      <c r="D82" s="56">
        <f>'Methods&amp;Limits'!F35</f>
        <v>1995</v>
      </c>
      <c r="E82" s="183"/>
      <c r="F82" s="54"/>
      <c r="G82" s="145"/>
      <c r="H82" s="104"/>
      <c r="I82" s="159"/>
      <c r="J82" s="159"/>
      <c r="K82" s="160"/>
      <c r="L82" s="161"/>
    </row>
    <row r="83" spans="1:12" ht="12.75">
      <c r="A83" s="171">
        <f>'Methods&amp;Limits'!A36</f>
        <v>0</v>
      </c>
      <c r="B83" s="86">
        <f>'Methods&amp;Limits'!B36</f>
        <v>0</v>
      </c>
      <c r="C83" s="54" t="str">
        <f>'Methods&amp;Limits'!E36</f>
        <v>EN 24260</v>
      </c>
      <c r="D83" s="56">
        <f>'Methods&amp;Limits'!F36</f>
        <v>1994</v>
      </c>
      <c r="E83" s="192">
        <f>'Methods&amp;Limits'!G36</f>
        <v>18.52335205314518</v>
      </c>
      <c r="F83" s="54"/>
      <c r="G83" s="145">
        <f>K$36+0.361*1.645*$E83</f>
        <v>161</v>
      </c>
      <c r="H83" s="104">
        <f>IF(E$36&gt;G83,"Yes","")</f>
      </c>
      <c r="I83" s="159"/>
      <c r="J83" s="159"/>
      <c r="K83" s="160"/>
      <c r="L83" s="161"/>
    </row>
    <row r="84" spans="1:12" ht="12.75">
      <c r="A84" s="77" t="str">
        <f>'Methods&amp;Limits'!A37</f>
        <v>Sulphur content (low sulphur, from 2005)</v>
      </c>
      <c r="B84" s="78" t="str">
        <f>'Methods&amp;Limits'!B37</f>
        <v>mg/kg</v>
      </c>
      <c r="C84" s="54" t="str">
        <f>'Methods&amp;Limits'!E37</f>
        <v>EN ISO 14596</v>
      </c>
      <c r="D84" s="56">
        <f>'Methods&amp;Limits'!F37</f>
        <v>1998</v>
      </c>
      <c r="E84" s="192">
        <f>'Methods&amp;Limits'!G37</f>
        <v>6.735764382961884</v>
      </c>
      <c r="F84" s="54"/>
      <c r="G84" s="145">
        <f>'Methods&amp;Limits'!I37</f>
        <v>54</v>
      </c>
      <c r="H84" s="104"/>
      <c r="I84" s="159"/>
      <c r="J84" s="159"/>
      <c r="K84" s="160"/>
      <c r="L84" s="161"/>
    </row>
    <row r="85" spans="1:12" ht="12.75">
      <c r="A85" s="40">
        <f>'Methods&amp;Limits'!A38</f>
        <v>0</v>
      </c>
      <c r="B85" s="83">
        <f>'Methods&amp;Limits'!B38</f>
        <v>0</v>
      </c>
      <c r="C85" s="54" t="str">
        <f>'Methods&amp;Limits'!E38</f>
        <v>EN ISO 8754</v>
      </c>
      <c r="D85" s="56">
        <f>'Methods&amp;Limits'!F38</f>
        <v>1995</v>
      </c>
      <c r="E85" s="192">
        <f>'Methods&amp;Limits'!G38</f>
        <v>0</v>
      </c>
      <c r="F85" s="54"/>
      <c r="G85" s="145">
        <f>'Methods&amp;Limits'!I38</f>
        <v>0</v>
      </c>
      <c r="H85" s="104"/>
      <c r="I85" s="159"/>
      <c r="J85" s="159"/>
      <c r="K85" s="160"/>
      <c r="L85" s="161"/>
    </row>
    <row r="86" spans="1:12" ht="12.75">
      <c r="A86" s="171">
        <f>'Methods&amp;Limits'!A39</f>
        <v>0</v>
      </c>
      <c r="B86" s="86">
        <f>'Methods&amp;Limits'!B39</f>
        <v>0</v>
      </c>
      <c r="C86" s="54" t="str">
        <f>'Methods&amp;Limits'!E39</f>
        <v>EN 24260</v>
      </c>
      <c r="D86" s="56">
        <f>'Methods&amp;Limits'!F39</f>
        <v>1994</v>
      </c>
      <c r="E86" s="192">
        <f>'Methods&amp;Limits'!G39</f>
        <v>6.735764382961884</v>
      </c>
      <c r="F86" s="54"/>
      <c r="G86" s="145">
        <f>'Methods&amp;Limits'!I39</f>
        <v>54</v>
      </c>
      <c r="H86" s="104"/>
      <c r="I86" s="159"/>
      <c r="J86" s="159"/>
      <c r="K86" s="160"/>
      <c r="L86" s="161"/>
    </row>
    <row r="87" spans="1:12" ht="12.75">
      <c r="A87" s="77" t="str">
        <f>'Methods&amp;Limits'!A40</f>
        <v>Sulphur content (sulphur free, from 2005)</v>
      </c>
      <c r="B87" s="78" t="str">
        <f>'Methods&amp;Limits'!B40</f>
        <v>mg/kg</v>
      </c>
      <c r="C87" s="54" t="str">
        <f>'Methods&amp;Limits'!E40</f>
        <v>EN ISO 14596</v>
      </c>
      <c r="D87" s="56">
        <f>'Methods&amp;Limits'!F40</f>
        <v>1998</v>
      </c>
      <c r="E87" s="192">
        <f>'Methods&amp;Limits'!G40</f>
        <v>3.367882191480942</v>
      </c>
      <c r="F87" s="54"/>
      <c r="G87" s="145">
        <f>'Methods&amp;Limits'!I40</f>
        <v>12</v>
      </c>
      <c r="H87" s="104"/>
      <c r="I87" s="159"/>
      <c r="J87" s="159"/>
      <c r="K87" s="160"/>
      <c r="L87" s="161"/>
    </row>
    <row r="88" spans="1:12" ht="12.75">
      <c r="A88" s="40">
        <f>'Methods&amp;Limits'!A41</f>
        <v>0</v>
      </c>
      <c r="B88" s="83">
        <f>'Methods&amp;Limits'!B41</f>
        <v>0</v>
      </c>
      <c r="C88" s="54" t="str">
        <f>'Methods&amp;Limits'!E41</f>
        <v>EN ISO 8754</v>
      </c>
      <c r="D88" s="56">
        <f>'Methods&amp;Limits'!F41</f>
        <v>1995</v>
      </c>
      <c r="E88" s="192">
        <f>'Methods&amp;Limits'!G41</f>
        <v>0</v>
      </c>
      <c r="F88" s="54"/>
      <c r="G88" s="145">
        <f>'Methods&amp;Limits'!I41</f>
        <v>0</v>
      </c>
      <c r="H88" s="104"/>
      <c r="I88" s="159"/>
      <c r="J88" s="159"/>
      <c r="K88" s="160"/>
      <c r="L88" s="161"/>
    </row>
    <row r="89" spans="1:12" ht="12.75">
      <c r="A89" s="171">
        <f>'Methods&amp;Limits'!A42</f>
        <v>0</v>
      </c>
      <c r="B89" s="86">
        <f>'Methods&amp;Limits'!B42</f>
        <v>0</v>
      </c>
      <c r="C89" s="54" t="str">
        <f>'Methods&amp;Limits'!E42</f>
        <v>EN 24260</v>
      </c>
      <c r="D89" s="56">
        <f>'Methods&amp;Limits'!F42</f>
        <v>1994</v>
      </c>
      <c r="E89" s="192">
        <f>'Methods&amp;Limits'!G42</f>
        <v>3.367882191480942</v>
      </c>
      <c r="F89" s="54"/>
      <c r="G89" s="145">
        <f>'Methods&amp;Limits'!I42</f>
        <v>12</v>
      </c>
      <c r="H89" s="104"/>
      <c r="I89" s="159"/>
      <c r="J89" s="159"/>
      <c r="K89" s="160"/>
      <c r="L89" s="161"/>
    </row>
    <row r="90" spans="1:12" ht="12.75">
      <c r="A90" s="32" t="str">
        <f>'Methods&amp;Limits'!A43</f>
        <v>Lead content</v>
      </c>
      <c r="B90" s="36" t="str">
        <f>'Methods&amp;Limits'!B43</f>
        <v>g/l</v>
      </c>
      <c r="C90" s="54" t="str">
        <f>'Methods&amp;Limits'!E43</f>
        <v>EN 237</v>
      </c>
      <c r="D90" s="56">
        <f>'Methods&amp;Limits'!F43</f>
        <v>1996</v>
      </c>
      <c r="E90" s="54">
        <f>'Methods&amp;Limits'!G43</f>
        <v>2</v>
      </c>
      <c r="F90" s="54"/>
      <c r="G90" s="145">
        <f>K37+0.361*1.645*$E90</f>
        <v>1.18769</v>
      </c>
      <c r="H90" s="104"/>
      <c r="I90" s="159"/>
      <c r="J90" s="159"/>
      <c r="K90" s="160"/>
      <c r="L90" s="161"/>
    </row>
    <row r="91" spans="1:12" ht="68.25" customHeight="1">
      <c r="A91" s="293" t="s">
        <v>230</v>
      </c>
      <c r="B91" s="294"/>
      <c r="C91" s="294"/>
      <c r="D91" s="294"/>
      <c r="E91" s="294"/>
      <c r="F91" s="294"/>
      <c r="G91" s="294"/>
      <c r="H91" s="294"/>
      <c r="I91" s="294"/>
      <c r="J91" s="294"/>
      <c r="K91" s="294"/>
      <c r="L91" s="294"/>
    </row>
    <row r="92" spans="1:12" ht="57" customHeight="1">
      <c r="A92" s="278"/>
      <c r="B92" s="279"/>
      <c r="C92" s="279"/>
      <c r="D92" s="279"/>
      <c r="E92" s="279"/>
      <c r="F92" s="279"/>
      <c r="G92" s="279"/>
      <c r="H92" s="279"/>
      <c r="I92" s="279"/>
      <c r="J92" s="279"/>
      <c r="K92" s="279"/>
      <c r="L92" s="279"/>
    </row>
  </sheetData>
  <sheetProtection/>
  <mergeCells count="14">
    <mergeCell ref="A92:L92"/>
    <mergeCell ref="K64:L64"/>
    <mergeCell ref="A40:K40"/>
    <mergeCell ref="C53:H53"/>
    <mergeCell ref="F54:G54"/>
    <mergeCell ref="I53:L53"/>
    <mergeCell ref="I46:J47"/>
    <mergeCell ref="A91:L91"/>
    <mergeCell ref="C7:E7"/>
    <mergeCell ref="B3:E3"/>
    <mergeCell ref="B4:E4"/>
    <mergeCell ref="B5:E5"/>
    <mergeCell ref="B6:E6"/>
    <mergeCell ref="K61:L61"/>
  </mergeCells>
  <printOptions/>
  <pageMargins left="0.75" right="0.75" top="1" bottom="1" header="0.4921259845" footer="0.4921259845"/>
  <pageSetup fitToHeight="2" horizontalDpi="600" verticalDpi="600" orientation="landscape" paperSize="9" scale="68" r:id="rId1"/>
  <headerFooter alignWithMargins="0">
    <oddHeader>&amp;L&amp;F&amp;C&amp;A</oddHeader>
    <oddFooter>&amp;L&amp;D&amp;CPage &amp;P of &amp;N</oddFooter>
  </headerFooter>
  <rowBreaks count="2" manualBreakCount="2">
    <brk id="48" max="11" man="1"/>
    <brk id="91" max="11" man="1"/>
  </rowBreaks>
  <ignoredErrors>
    <ignoredError sqref="D27" numberStoredAsText="1"/>
    <ignoredError sqref="C7" unlockedFormula="1"/>
  </ignoredErrors>
</worksheet>
</file>

<file path=xl/worksheets/sheet6.xml><?xml version="1.0" encoding="utf-8"?>
<worksheet xmlns="http://schemas.openxmlformats.org/spreadsheetml/2006/main" xmlns:r="http://schemas.openxmlformats.org/officeDocument/2006/relationships">
  <dimension ref="A1:Z63"/>
  <sheetViews>
    <sheetView showZeros="0" zoomScaleSheetLayoutView="100" zoomScalePageLayoutView="0" workbookViewId="0" topLeftCell="A1">
      <pane ySplit="7" topLeftCell="A8" activePane="bottomLeft" state="frozen"/>
      <selection pane="topLeft" activeCell="B3" sqref="B3:G3"/>
      <selection pane="bottomLeft" activeCell="K55" sqref="K55"/>
    </sheetView>
  </sheetViews>
  <sheetFormatPr defaultColWidth="11.421875" defaultRowHeight="12.75"/>
  <cols>
    <col min="1" max="1" width="23.7109375" style="1" customWidth="1"/>
    <col min="2" max="2" width="6.7109375" style="1" customWidth="1"/>
    <col min="3" max="3" width="18.57421875" style="1" customWidth="1"/>
    <col min="4" max="4" width="9.140625" style="1" bestFit="1" customWidth="1"/>
    <col min="5" max="5" width="19.421875" style="1" bestFit="1" customWidth="1"/>
    <col min="6" max="6" width="10.421875" style="1" bestFit="1" customWidth="1"/>
    <col min="7" max="7" width="10.8515625" style="1" bestFit="1" customWidth="1"/>
    <col min="8" max="8" width="12.00390625" style="1" bestFit="1" customWidth="1"/>
    <col min="9" max="9" width="13.7109375" style="1" bestFit="1" customWidth="1"/>
    <col min="10" max="10" width="9.140625" style="1" bestFit="1" customWidth="1"/>
    <col min="11" max="11" width="40.7109375" style="1" customWidth="1"/>
    <col min="12" max="12" width="10.421875" style="1" bestFit="1" customWidth="1"/>
    <col min="13" max="13" width="10.8515625" style="1" bestFit="1" customWidth="1"/>
    <col min="14" max="14" width="12.00390625" style="1" bestFit="1" customWidth="1"/>
    <col min="15" max="15" width="13.7109375" style="1" bestFit="1" customWidth="1"/>
    <col min="16" max="16" width="8.140625" style="1" bestFit="1" customWidth="1"/>
    <col min="17" max="17" width="40.7109375" style="1" customWidth="1"/>
    <col min="18" max="18" width="18.7109375" style="1" customWidth="1"/>
    <col min="19" max="19" width="6.28125" style="1" bestFit="1" customWidth="1"/>
    <col min="20" max="20" width="19.421875" style="1" bestFit="1" customWidth="1"/>
    <col min="21" max="21" width="10.421875" style="1" bestFit="1" customWidth="1"/>
    <col min="22" max="22" width="10.8515625" style="1" bestFit="1" customWidth="1"/>
    <col min="23" max="23" width="12.00390625" style="1" bestFit="1" customWidth="1"/>
    <col min="24" max="24" width="13.7109375" style="1" bestFit="1" customWidth="1"/>
    <col min="25" max="25" width="8.140625" style="1" bestFit="1" customWidth="1"/>
    <col min="26" max="26" width="41.421875" style="1" customWidth="1"/>
    <col min="27" max="16384" width="11.421875" style="1" customWidth="1"/>
  </cols>
  <sheetData>
    <row r="1" s="71" customFormat="1" ht="18">
      <c r="A1" s="70" t="s">
        <v>140</v>
      </c>
    </row>
    <row r="2" spans="1:11" ht="5.25" customHeight="1">
      <c r="A2" s="2"/>
      <c r="B2" s="2"/>
      <c r="C2" s="2"/>
      <c r="D2" s="2"/>
      <c r="E2" s="2"/>
      <c r="F2" s="2"/>
      <c r="G2" s="2"/>
      <c r="H2" s="2"/>
      <c r="I2" s="2"/>
      <c r="J2" s="2"/>
      <c r="K2" s="2"/>
    </row>
    <row r="3" spans="1:7" ht="12.75">
      <c r="A3" s="72" t="s">
        <v>15</v>
      </c>
      <c r="B3" s="273" t="s">
        <v>202</v>
      </c>
      <c r="C3" s="295"/>
      <c r="D3" s="295"/>
      <c r="E3" s="295"/>
      <c r="F3" s="295"/>
      <c r="G3" s="296"/>
    </row>
    <row r="4" spans="1:7" ht="12.75">
      <c r="A4" s="72" t="s">
        <v>51</v>
      </c>
      <c r="B4" s="273">
        <v>2003</v>
      </c>
      <c r="C4" s="295"/>
      <c r="D4" s="295"/>
      <c r="E4" s="295"/>
      <c r="F4" s="295"/>
      <c r="G4" s="296"/>
    </row>
    <row r="5" spans="1:7" ht="12.75">
      <c r="A5" s="73" t="s">
        <v>58</v>
      </c>
      <c r="B5" s="273" t="s">
        <v>212</v>
      </c>
      <c r="C5" s="295"/>
      <c r="D5" s="295"/>
      <c r="E5" s="295"/>
      <c r="F5" s="295"/>
      <c r="G5" s="296"/>
    </row>
    <row r="6" spans="1:7" ht="12.75">
      <c r="A6" s="73" t="s">
        <v>59</v>
      </c>
      <c r="B6" s="273" t="s">
        <v>205</v>
      </c>
      <c r="C6" s="295"/>
      <c r="D6" s="295"/>
      <c r="E6" s="295"/>
      <c r="F6" s="295"/>
      <c r="G6" s="296"/>
    </row>
    <row r="7" spans="1:11" ht="12.75">
      <c r="A7" s="4"/>
      <c r="B7" s="4"/>
      <c r="C7" s="4"/>
      <c r="D7" s="4"/>
      <c r="E7" s="4"/>
      <c r="F7" s="4"/>
      <c r="G7" s="4"/>
      <c r="H7" s="4"/>
      <c r="I7" s="4"/>
      <c r="J7" s="4"/>
      <c r="K7" s="4"/>
    </row>
    <row r="8" spans="1:11" ht="15.75">
      <c r="A8" s="64" t="s">
        <v>77</v>
      </c>
      <c r="B8" s="4"/>
      <c r="C8" s="4"/>
      <c r="D8" s="4"/>
      <c r="E8" s="4"/>
      <c r="F8" s="4"/>
      <c r="G8" s="4"/>
      <c r="H8" s="4"/>
      <c r="I8" s="4"/>
      <c r="J8" s="4"/>
      <c r="K8" s="4"/>
    </row>
    <row r="9" spans="1:11" ht="12.75">
      <c r="A9" s="4"/>
      <c r="B9" s="4"/>
      <c r="C9" s="4"/>
      <c r="D9" s="4"/>
      <c r="E9" s="4"/>
      <c r="F9" s="4"/>
      <c r="G9" s="4"/>
      <c r="H9" s="4"/>
      <c r="I9" s="4"/>
      <c r="J9" s="4"/>
      <c r="K9" s="4"/>
    </row>
    <row r="10" spans="1:11" ht="14.25">
      <c r="A10" s="5" t="s">
        <v>52</v>
      </c>
      <c r="B10" s="5" t="s">
        <v>17</v>
      </c>
      <c r="C10" s="6" t="s">
        <v>18</v>
      </c>
      <c r="D10" s="7"/>
      <c r="E10" s="7"/>
      <c r="F10" s="7"/>
      <c r="G10" s="8"/>
      <c r="H10" s="9" t="s">
        <v>61</v>
      </c>
      <c r="I10" s="10"/>
      <c r="J10" s="10"/>
      <c r="K10" s="11"/>
    </row>
    <row r="11" spans="1:11" s="51" customFormat="1" ht="12.75">
      <c r="A11" s="12"/>
      <c r="B11" s="12"/>
      <c r="C11" s="13"/>
      <c r="D11" s="14"/>
      <c r="E11" s="14"/>
      <c r="F11" s="14"/>
      <c r="G11" s="15"/>
      <c r="H11" s="16" t="s">
        <v>53</v>
      </c>
      <c r="I11" s="17"/>
      <c r="J11" s="18" t="s">
        <v>54</v>
      </c>
      <c r="K11" s="19"/>
    </row>
    <row r="12" spans="1:11" s="51" customFormat="1" ht="22.5">
      <c r="A12" s="27"/>
      <c r="B12" s="27"/>
      <c r="C12" s="28" t="s">
        <v>60</v>
      </c>
      <c r="D12" s="29" t="s">
        <v>19</v>
      </c>
      <c r="E12" s="29" t="s">
        <v>20</v>
      </c>
      <c r="F12" s="29" t="s">
        <v>21</v>
      </c>
      <c r="G12" s="28" t="s">
        <v>55</v>
      </c>
      <c r="H12" s="30" t="s">
        <v>19</v>
      </c>
      <c r="I12" s="30" t="s">
        <v>20</v>
      </c>
      <c r="J12" s="30" t="s">
        <v>19</v>
      </c>
      <c r="K12" s="31" t="s">
        <v>20</v>
      </c>
    </row>
    <row r="13" spans="1:11" ht="12" customHeight="1">
      <c r="A13" s="32" t="s">
        <v>14</v>
      </c>
      <c r="B13" s="33" t="s">
        <v>0</v>
      </c>
      <c r="C13" s="46">
        <v>147</v>
      </c>
      <c r="D13" s="100">
        <v>49</v>
      </c>
      <c r="E13" s="47">
        <v>58.5</v>
      </c>
      <c r="F13" s="47">
        <v>52.1</v>
      </c>
      <c r="G13" s="46">
        <v>1.53</v>
      </c>
      <c r="H13" s="203">
        <v>51</v>
      </c>
      <c r="I13" s="46"/>
      <c r="J13" s="34">
        <v>51</v>
      </c>
      <c r="K13" s="35" t="s">
        <v>0</v>
      </c>
    </row>
    <row r="14" spans="1:11" ht="12.75">
      <c r="A14" s="32" t="s">
        <v>56</v>
      </c>
      <c r="B14" s="36" t="s">
        <v>13</v>
      </c>
      <c r="C14" s="46">
        <v>276</v>
      </c>
      <c r="D14" s="100">
        <v>822</v>
      </c>
      <c r="E14" s="100">
        <v>845</v>
      </c>
      <c r="F14" s="100">
        <v>837</v>
      </c>
      <c r="G14" s="46">
        <v>4.47</v>
      </c>
      <c r="H14" s="46"/>
      <c r="I14" s="46">
        <v>845</v>
      </c>
      <c r="J14" s="37"/>
      <c r="K14" s="38">
        <v>845</v>
      </c>
    </row>
    <row r="15" spans="1:11" ht="12.75">
      <c r="A15" s="32" t="s">
        <v>57</v>
      </c>
      <c r="B15" s="39" t="s">
        <v>12</v>
      </c>
      <c r="C15" s="46">
        <v>276</v>
      </c>
      <c r="D15" s="100">
        <v>347</v>
      </c>
      <c r="E15" s="100">
        <v>368</v>
      </c>
      <c r="F15" s="47">
        <v>357.3</v>
      </c>
      <c r="G15" s="46">
        <v>3.36</v>
      </c>
      <c r="H15" s="46"/>
      <c r="I15" s="46">
        <v>360</v>
      </c>
      <c r="J15" s="37"/>
      <c r="K15" s="38">
        <v>360</v>
      </c>
    </row>
    <row r="16" spans="1:11" ht="12.75">
      <c r="A16" s="40" t="s">
        <v>156</v>
      </c>
      <c r="B16" s="41" t="s">
        <v>3</v>
      </c>
      <c r="C16" s="49">
        <v>172</v>
      </c>
      <c r="D16" s="48">
        <v>1.4</v>
      </c>
      <c r="E16" s="48">
        <v>8.9</v>
      </c>
      <c r="F16" s="48">
        <v>4.3</v>
      </c>
      <c r="G16" s="49">
        <v>1.47</v>
      </c>
      <c r="H16" s="49"/>
      <c r="I16" s="49">
        <v>11</v>
      </c>
      <c r="J16" s="37"/>
      <c r="K16" s="42">
        <v>11</v>
      </c>
    </row>
    <row r="17" spans="1:11" ht="12.75">
      <c r="A17" s="32" t="s">
        <v>39</v>
      </c>
      <c r="B17" s="36" t="s">
        <v>6</v>
      </c>
      <c r="C17" s="46">
        <v>259</v>
      </c>
      <c r="D17" s="47">
        <v>3</v>
      </c>
      <c r="E17" s="47">
        <v>390</v>
      </c>
      <c r="F17" s="47">
        <v>238</v>
      </c>
      <c r="G17" s="203">
        <v>88.37</v>
      </c>
      <c r="H17" s="46"/>
      <c r="I17" s="46">
        <v>350</v>
      </c>
      <c r="J17" s="37"/>
      <c r="K17" s="38">
        <v>350</v>
      </c>
    </row>
    <row r="18" spans="1:26" ht="12.75">
      <c r="A18" s="299" t="s">
        <v>74</v>
      </c>
      <c r="B18" s="300"/>
      <c r="C18" s="300"/>
      <c r="D18" s="300"/>
      <c r="E18" s="300"/>
      <c r="F18" s="300"/>
      <c r="G18" s="300"/>
      <c r="H18" s="300"/>
      <c r="I18" s="300"/>
      <c r="J18" s="300"/>
      <c r="K18" s="300"/>
      <c r="L18" s="59"/>
      <c r="M18" s="59"/>
      <c r="N18" s="59"/>
      <c r="O18" s="61"/>
      <c r="P18" s="61"/>
      <c r="Q18" s="60"/>
      <c r="R18" s="62"/>
      <c r="S18" s="62"/>
      <c r="T18" s="62"/>
      <c r="U18" s="61"/>
      <c r="V18" s="61"/>
      <c r="W18" s="60"/>
      <c r="X18" s="59"/>
      <c r="Y18" s="59"/>
      <c r="Z18" s="59"/>
    </row>
    <row r="19" spans="1:26" ht="12.75">
      <c r="A19" s="300"/>
      <c r="B19" s="300"/>
      <c r="C19" s="300"/>
      <c r="D19" s="300"/>
      <c r="E19" s="300"/>
      <c r="F19" s="300"/>
      <c r="G19" s="300"/>
      <c r="H19" s="300"/>
      <c r="I19" s="300"/>
      <c r="J19" s="300"/>
      <c r="K19" s="300"/>
      <c r="L19" s="59"/>
      <c r="M19" s="59"/>
      <c r="N19" s="59"/>
      <c r="O19" s="61"/>
      <c r="P19" s="61"/>
      <c r="Q19" s="60"/>
      <c r="R19" s="62"/>
      <c r="S19" s="62"/>
      <c r="T19" s="62"/>
      <c r="U19" s="61"/>
      <c r="V19" s="61"/>
      <c r="W19" s="60"/>
      <c r="X19" s="59"/>
      <c r="Y19" s="59"/>
      <c r="Z19" s="59"/>
    </row>
    <row r="20" spans="1:26" s="105" customFormat="1" ht="12.75">
      <c r="A20" s="164"/>
      <c r="B20" s="164"/>
      <c r="C20" s="164"/>
      <c r="D20" s="164"/>
      <c r="E20" s="164"/>
      <c r="F20" s="164"/>
      <c r="G20" s="164"/>
      <c r="H20" s="164"/>
      <c r="I20" s="164"/>
      <c r="J20" s="164"/>
      <c r="K20" s="164"/>
      <c r="L20" s="59"/>
      <c r="M20" s="59"/>
      <c r="N20" s="59"/>
      <c r="O20" s="61"/>
      <c r="P20" s="61"/>
      <c r="Q20" s="60"/>
      <c r="R20" s="62"/>
      <c r="S20" s="62"/>
      <c r="T20" s="62"/>
      <c r="U20" s="61"/>
      <c r="V20" s="61"/>
      <c r="W20" s="60"/>
      <c r="X20" s="59"/>
      <c r="Y20" s="59"/>
      <c r="Z20" s="59"/>
    </row>
    <row r="21" spans="1:12" ht="12.75">
      <c r="A21" s="162" t="s">
        <v>166</v>
      </c>
      <c r="B21" s="105"/>
      <c r="C21" s="163"/>
      <c r="D21" s="105"/>
      <c r="E21" s="105"/>
      <c r="F21" s="105"/>
      <c r="G21" s="105"/>
      <c r="H21" s="105"/>
      <c r="I21" s="105"/>
      <c r="J21" s="105"/>
      <c r="K21" s="105"/>
      <c r="L21" s="105"/>
    </row>
    <row r="22" spans="1:11" ht="41.25" customHeight="1">
      <c r="A22" s="301"/>
      <c r="B22" s="302"/>
      <c r="C22" s="302"/>
      <c r="D22" s="302"/>
      <c r="E22" s="302"/>
      <c r="F22" s="302"/>
      <c r="G22" s="302"/>
      <c r="H22" s="302"/>
      <c r="I22" s="302"/>
      <c r="J22" s="302"/>
      <c r="K22" s="303"/>
    </row>
    <row r="23" spans="1:12" ht="12.75">
      <c r="A23" s="43"/>
      <c r="B23" s="43"/>
      <c r="C23" s="43"/>
      <c r="D23" s="43"/>
      <c r="E23" s="43"/>
      <c r="F23" s="43"/>
      <c r="G23" s="43"/>
      <c r="H23" s="43"/>
      <c r="I23" s="43"/>
      <c r="J23" s="43"/>
      <c r="K23" s="43"/>
      <c r="L23" s="105"/>
    </row>
    <row r="24" spans="1:11" s="105" customFormat="1" ht="31.5">
      <c r="A24" s="65" t="s">
        <v>76</v>
      </c>
      <c r="B24" s="43"/>
      <c r="C24" s="43"/>
      <c r="D24" s="43"/>
      <c r="E24" s="43"/>
      <c r="F24" s="43"/>
      <c r="G24" s="43"/>
      <c r="H24" s="43"/>
      <c r="I24" s="43"/>
      <c r="J24" s="43"/>
      <c r="K24" s="43"/>
    </row>
    <row r="25" spans="1:11" ht="12.75">
      <c r="A25" s="2"/>
      <c r="B25" s="2"/>
      <c r="C25" s="2"/>
      <c r="D25" s="2"/>
      <c r="E25" s="2"/>
      <c r="F25" s="2"/>
      <c r="G25" s="2"/>
      <c r="H25" s="2"/>
      <c r="I25" s="2"/>
      <c r="J25" s="2"/>
      <c r="K25" s="2"/>
    </row>
    <row r="26" spans="1:11" ht="12.75">
      <c r="A26" s="69" t="s">
        <v>41</v>
      </c>
      <c r="B26" s="44"/>
      <c r="C26" s="2"/>
      <c r="D26" s="2"/>
      <c r="E26" s="2"/>
      <c r="F26" s="2"/>
      <c r="G26" s="2"/>
      <c r="H26" s="2"/>
      <c r="I26" s="2"/>
      <c r="J26" s="2"/>
      <c r="K26" s="2"/>
    </row>
    <row r="27" spans="1:11" ht="12.75">
      <c r="A27" s="36" t="s">
        <v>42</v>
      </c>
      <c r="B27" s="46">
        <v>100</v>
      </c>
      <c r="C27" s="2"/>
      <c r="D27" s="2"/>
      <c r="E27" s="2"/>
      <c r="F27" s="2"/>
      <c r="G27" s="2"/>
      <c r="H27" s="2"/>
      <c r="I27" s="2"/>
      <c r="J27" s="2"/>
      <c r="K27" s="2"/>
    </row>
    <row r="28" spans="1:11" ht="12.75">
      <c r="A28" s="36" t="s">
        <v>43</v>
      </c>
      <c r="B28" s="46">
        <v>33</v>
      </c>
      <c r="C28" s="2"/>
      <c r="D28" s="2"/>
      <c r="E28" s="2"/>
      <c r="F28" s="2"/>
      <c r="G28" s="2"/>
      <c r="H28" s="2"/>
      <c r="I28" s="2"/>
      <c r="J28" s="2"/>
      <c r="K28" s="2"/>
    </row>
    <row r="29" spans="1:11" ht="12.75">
      <c r="A29" s="36" t="s">
        <v>44</v>
      </c>
      <c r="B29" s="46">
        <v>14</v>
      </c>
      <c r="C29" s="2"/>
      <c r="D29" s="2"/>
      <c r="E29" s="2"/>
      <c r="F29" s="2"/>
      <c r="G29" s="2"/>
      <c r="H29" s="2"/>
      <c r="I29" s="2"/>
      <c r="J29" s="2"/>
      <c r="K29" s="2"/>
    </row>
    <row r="30" spans="1:11" ht="12.75">
      <c r="A30" s="36" t="s">
        <v>8</v>
      </c>
      <c r="B30" s="46"/>
      <c r="C30" s="2"/>
      <c r="D30" s="2"/>
      <c r="E30" s="2"/>
      <c r="F30" s="2"/>
      <c r="G30" s="2"/>
      <c r="H30" s="2"/>
      <c r="I30" s="2"/>
      <c r="J30" s="2"/>
      <c r="K30" s="2"/>
    </row>
    <row r="31" spans="1:11" ht="12.75">
      <c r="A31" s="36" t="s">
        <v>45</v>
      </c>
      <c r="B31" s="46"/>
      <c r="C31" s="2"/>
      <c r="D31" s="2"/>
      <c r="E31" s="2"/>
      <c r="F31" s="2"/>
      <c r="G31" s="2"/>
      <c r="H31" s="2"/>
      <c r="I31" s="2"/>
      <c r="J31" s="2"/>
      <c r="K31" s="2"/>
    </row>
    <row r="32" spans="1:11" ht="12.75">
      <c r="A32" s="36" t="s">
        <v>46</v>
      </c>
      <c r="B32" s="46">
        <v>7</v>
      </c>
      <c r="C32" s="2"/>
      <c r="D32" s="2"/>
      <c r="E32" s="2"/>
      <c r="F32" s="2"/>
      <c r="G32" s="2"/>
      <c r="H32" s="2"/>
      <c r="I32" s="2"/>
      <c r="J32" s="2"/>
      <c r="K32" s="2"/>
    </row>
    <row r="33" spans="1:11" ht="12.75">
      <c r="A33" s="36" t="s">
        <v>47</v>
      </c>
      <c r="B33" s="46">
        <v>83</v>
      </c>
      <c r="C33" s="2"/>
      <c r="D33" s="2"/>
      <c r="E33" s="2"/>
      <c r="F33" s="2"/>
      <c r="G33" s="2"/>
      <c r="H33" s="2"/>
      <c r="I33" s="2"/>
      <c r="J33" s="2"/>
      <c r="K33" s="2"/>
    </row>
    <row r="34" spans="1:11" ht="12.75">
      <c r="A34" s="36" t="s">
        <v>9</v>
      </c>
      <c r="B34" s="46">
        <v>6</v>
      </c>
      <c r="C34" s="2"/>
      <c r="D34" s="2"/>
      <c r="E34" s="2"/>
      <c r="F34" s="2"/>
      <c r="G34" s="2"/>
      <c r="H34" s="2"/>
      <c r="I34" s="2"/>
      <c r="J34" s="2"/>
      <c r="K34" s="2"/>
    </row>
    <row r="35" spans="1:11" ht="12.75">
      <c r="A35" s="36" t="s">
        <v>10</v>
      </c>
      <c r="B35" s="46">
        <v>18</v>
      </c>
      <c r="C35" s="2"/>
      <c r="D35" s="2"/>
      <c r="E35" s="2"/>
      <c r="F35" s="2"/>
      <c r="G35" s="2"/>
      <c r="H35" s="2"/>
      <c r="I35" s="2"/>
      <c r="J35" s="2"/>
      <c r="K35" s="2"/>
    </row>
    <row r="36" spans="1:11" ht="12.75">
      <c r="A36" s="36" t="s">
        <v>48</v>
      </c>
      <c r="B36" s="46"/>
      <c r="C36" s="2"/>
      <c r="D36" s="2"/>
      <c r="E36" s="2"/>
      <c r="F36" s="2"/>
      <c r="G36" s="2"/>
      <c r="H36" s="2"/>
      <c r="I36" s="2"/>
      <c r="J36" s="2"/>
      <c r="K36" s="2"/>
    </row>
    <row r="37" spans="1:11" ht="12.75">
      <c r="A37" s="36" t="s">
        <v>11</v>
      </c>
      <c r="B37" s="46">
        <v>7</v>
      </c>
      <c r="C37" s="2"/>
      <c r="D37" s="2"/>
      <c r="E37" s="2"/>
      <c r="F37" s="2"/>
      <c r="G37" s="2"/>
      <c r="H37" s="2"/>
      <c r="I37" s="2"/>
      <c r="J37" s="2"/>
      <c r="K37" s="2"/>
    </row>
    <row r="38" spans="1:11" ht="12.75">
      <c r="A38" s="36" t="s">
        <v>49</v>
      </c>
      <c r="B38" s="46">
        <v>8</v>
      </c>
      <c r="C38" s="2"/>
      <c r="D38" s="2"/>
      <c r="E38" s="2"/>
      <c r="F38" s="2"/>
      <c r="G38" s="2"/>
      <c r="H38" s="2"/>
      <c r="I38" s="2"/>
      <c r="J38" s="2"/>
      <c r="K38" s="2"/>
    </row>
    <row r="39" spans="1:11" ht="12.75">
      <c r="A39" s="45" t="s">
        <v>50</v>
      </c>
      <c r="B39" s="68">
        <f>SUM(B27:B38)</f>
        <v>276</v>
      </c>
      <c r="C39" s="2"/>
      <c r="D39" s="2"/>
      <c r="E39" s="2"/>
      <c r="F39" s="2"/>
      <c r="G39" s="2"/>
      <c r="H39" s="2"/>
      <c r="I39" s="2"/>
      <c r="J39" s="2"/>
      <c r="K39" s="2"/>
    </row>
    <row r="42" ht="12.75">
      <c r="A42" s="146" t="s">
        <v>169</v>
      </c>
    </row>
    <row r="43" ht="15.75">
      <c r="A43" s="66" t="s">
        <v>75</v>
      </c>
    </row>
    <row r="45" spans="1:11" ht="12.75">
      <c r="A45" s="5" t="s">
        <v>52</v>
      </c>
      <c r="B45" s="5" t="s">
        <v>17</v>
      </c>
      <c r="C45" s="227" t="s">
        <v>198</v>
      </c>
      <c r="D45" s="298"/>
      <c r="E45" s="298"/>
      <c r="F45" s="298"/>
      <c r="G45" s="298"/>
      <c r="H45" s="288"/>
      <c r="I45" s="227" t="s">
        <v>70</v>
      </c>
      <c r="J45" s="298"/>
      <c r="K45" s="288"/>
    </row>
    <row r="46" spans="1:11" ht="12.75">
      <c r="A46" s="12"/>
      <c r="B46" s="12"/>
      <c r="C46" s="55" t="s">
        <v>62</v>
      </c>
      <c r="D46" s="55" t="s">
        <v>73</v>
      </c>
      <c r="E46" s="55" t="s">
        <v>63</v>
      </c>
      <c r="F46" s="229" t="s">
        <v>68</v>
      </c>
      <c r="G46" s="230"/>
      <c r="H46" s="55"/>
      <c r="I46" s="55" t="s">
        <v>71</v>
      </c>
      <c r="J46" s="55" t="s">
        <v>72</v>
      </c>
      <c r="K46" s="157" t="s">
        <v>78</v>
      </c>
    </row>
    <row r="47" spans="1:11" ht="12.75">
      <c r="A47" s="27"/>
      <c r="B47" s="27"/>
      <c r="C47" s="55"/>
      <c r="D47" s="55"/>
      <c r="E47" s="55"/>
      <c r="F47" s="55" t="s">
        <v>19</v>
      </c>
      <c r="G47" s="55" t="s">
        <v>20</v>
      </c>
      <c r="H47" s="55" t="s">
        <v>69</v>
      </c>
      <c r="I47" s="55"/>
      <c r="J47" s="55"/>
      <c r="K47" s="55"/>
    </row>
    <row r="48" spans="1:11" ht="12.75">
      <c r="A48" s="32" t="str">
        <f>'Methods&amp;Limits'!A51</f>
        <v>Cetane number</v>
      </c>
      <c r="B48" s="33" t="str">
        <f>'Methods&amp;Limits'!B51</f>
        <v>--</v>
      </c>
      <c r="C48" s="56" t="s">
        <v>64</v>
      </c>
      <c r="D48" s="56">
        <v>1998</v>
      </c>
      <c r="E48" s="56">
        <f>'Methods&amp;Limits'!G51</f>
        <v>4.3</v>
      </c>
      <c r="F48" s="63">
        <f>J13-0.361*1.645*$E48</f>
        <v>48.4464665</v>
      </c>
      <c r="G48" s="63"/>
      <c r="H48" s="55">
        <f>IF(D13&lt;F48,"Yes","")</f>
      </c>
      <c r="I48" s="152"/>
      <c r="J48" s="152"/>
      <c r="K48" s="152"/>
    </row>
    <row r="49" spans="1:11" ht="12.75">
      <c r="A49" s="77" t="str">
        <f>'Methods&amp;Limits'!A52</f>
        <v>Density at 15 oC</v>
      </c>
      <c r="B49" s="78" t="str">
        <f>'Methods&amp;Limits'!B52</f>
        <v>kg/m3</v>
      </c>
      <c r="C49" s="56" t="s">
        <v>65</v>
      </c>
      <c r="D49" s="56">
        <v>1998</v>
      </c>
      <c r="E49" s="167">
        <f>'Methods&amp;Limits'!G52</f>
        <v>1.2</v>
      </c>
      <c r="F49" s="63"/>
      <c r="G49" s="63">
        <f>K14+0.361*1.645*$E49</f>
        <v>845.712614</v>
      </c>
      <c r="H49" s="55">
        <f>IF(E14&gt;G49,"Yes","")</f>
      </c>
      <c r="I49" s="152"/>
      <c r="J49" s="152"/>
      <c r="K49" s="152"/>
    </row>
    <row r="50" spans="1:11" ht="12.75">
      <c r="A50" s="171">
        <f>'Methods&amp;Limits'!A53</f>
        <v>0</v>
      </c>
      <c r="B50" s="86">
        <f>'Methods&amp;Limits'!B53</f>
        <v>0</v>
      </c>
      <c r="C50" s="56" t="s">
        <v>195</v>
      </c>
      <c r="D50" s="56">
        <v>1996</v>
      </c>
      <c r="E50" s="167">
        <f>'Methods&amp;Limits'!G53</f>
        <v>0</v>
      </c>
      <c r="F50" s="63"/>
      <c r="G50" s="63"/>
      <c r="H50" s="55"/>
      <c r="I50" s="152"/>
      <c r="J50" s="152"/>
      <c r="K50" s="152"/>
    </row>
    <row r="51" spans="1:11" ht="12.75">
      <c r="A51" s="32" t="str">
        <f>'Methods&amp;Limits'!A54</f>
        <v>Distillation -- 95% Point</v>
      </c>
      <c r="B51" s="39" t="str">
        <f>'Methods&amp;Limits'!B54</f>
        <v>oC</v>
      </c>
      <c r="C51" s="56" t="s">
        <v>66</v>
      </c>
      <c r="D51" s="56">
        <v>1988</v>
      </c>
      <c r="E51" s="166">
        <v>10.3</v>
      </c>
      <c r="F51" s="63"/>
      <c r="G51" s="63">
        <f>K15+0.361*1.645*$E51</f>
        <v>366.1166035</v>
      </c>
      <c r="H51" s="55" t="str">
        <f>IF(E15&gt;G51,"Yes","")</f>
        <v>Yes</v>
      </c>
      <c r="I51" s="152">
        <v>1</v>
      </c>
      <c r="J51" s="204">
        <v>368</v>
      </c>
      <c r="K51" s="206" t="s">
        <v>221</v>
      </c>
    </row>
    <row r="52" spans="1:11" ht="12.75">
      <c r="A52" s="40" t="str">
        <f>'Methods&amp;Limits'!A55</f>
        <v>Polycyclic aromatic hydrocarbons</v>
      </c>
      <c r="B52" s="41" t="str">
        <f>'Methods&amp;Limits'!B55</f>
        <v>% (m/m)</v>
      </c>
      <c r="C52" s="56" t="s">
        <v>67</v>
      </c>
      <c r="D52" s="56">
        <v>1995</v>
      </c>
      <c r="E52" s="56">
        <f>'Methods&amp;Limits'!G55</f>
        <v>0.29</v>
      </c>
      <c r="F52" s="63"/>
      <c r="G52" s="63">
        <f>K16+0.361*1.645*$E52</f>
        <v>11.17221505</v>
      </c>
      <c r="H52" s="55">
        <f>IF(E16&gt;G52,"Yes","")</f>
      </c>
      <c r="I52" s="152"/>
      <c r="J52" s="152"/>
      <c r="K52" s="152"/>
    </row>
    <row r="53" spans="1:11" ht="12.75">
      <c r="A53" s="77" t="str">
        <f>'Methods&amp;Limits'!A56</f>
        <v>Sulphur content</v>
      </c>
      <c r="B53" s="78" t="str">
        <f>'Methods&amp;Limits'!B56</f>
        <v>mg/kg</v>
      </c>
      <c r="C53" s="56" t="s">
        <v>188</v>
      </c>
      <c r="D53" s="56">
        <v>1998</v>
      </c>
      <c r="E53" s="56">
        <f>'Methods&amp;Limits'!G56</f>
        <v>50</v>
      </c>
      <c r="F53" s="63"/>
      <c r="G53" s="177">
        <f>K$17+0.361*1.645*$E53</f>
        <v>379.69225</v>
      </c>
      <c r="H53" s="55" t="str">
        <f>IF(E$17&gt;G53,"Yes","")</f>
        <v>Yes</v>
      </c>
      <c r="I53" s="152">
        <v>1</v>
      </c>
      <c r="J53" s="152">
        <v>390</v>
      </c>
      <c r="K53" s="206" t="s">
        <v>221</v>
      </c>
    </row>
    <row r="54" spans="1:11" ht="12.75">
      <c r="A54" s="40">
        <f>'Methods&amp;Limits'!A57</f>
        <v>0</v>
      </c>
      <c r="B54" s="83">
        <f>'Methods&amp;Limits'!B57</f>
        <v>0</v>
      </c>
      <c r="C54" s="56" t="s">
        <v>189</v>
      </c>
      <c r="D54" s="56">
        <v>1995</v>
      </c>
      <c r="E54" s="56">
        <f>'Methods&amp;Limits'!G57</f>
        <v>0</v>
      </c>
      <c r="F54" s="63"/>
      <c r="G54" s="63">
        <f>K$17+0.361*1.645*$E54</f>
        <v>350</v>
      </c>
      <c r="H54" s="55"/>
      <c r="I54" s="152"/>
      <c r="J54" s="152"/>
      <c r="K54" s="152"/>
    </row>
    <row r="55" spans="1:11" ht="12.75">
      <c r="A55" s="171">
        <f>'Methods&amp;Limits'!A58</f>
        <v>0</v>
      </c>
      <c r="B55" s="86">
        <f>'Methods&amp;Limits'!B58</f>
        <v>0</v>
      </c>
      <c r="C55" s="56" t="s">
        <v>190</v>
      </c>
      <c r="D55" s="56">
        <v>1994</v>
      </c>
      <c r="E55" s="63">
        <f>'Methods&amp;Limits'!G58</f>
        <v>42.09852739351178</v>
      </c>
      <c r="F55" s="63"/>
      <c r="G55" s="63">
        <f>K$17+0.361*1.645*$E55</f>
        <v>375</v>
      </c>
      <c r="H55" s="55"/>
      <c r="I55" s="152"/>
      <c r="J55" s="152"/>
      <c r="K55" s="152"/>
    </row>
    <row r="56" spans="1:11" ht="12.75">
      <c r="A56" s="77" t="str">
        <f>'Methods&amp;Limits'!A59</f>
        <v>Sulphur content (low sulphur, from 2005)</v>
      </c>
      <c r="B56" s="78" t="str">
        <f>'Methods&amp;Limits'!B59</f>
        <v>mg/kg</v>
      </c>
      <c r="C56" s="56" t="s">
        <v>188</v>
      </c>
      <c r="D56" s="56">
        <v>1998</v>
      </c>
      <c r="E56" s="63">
        <f>'Methods&amp;Limits'!G59</f>
        <v>6.735764382961884</v>
      </c>
      <c r="F56" s="63"/>
      <c r="G56" s="63">
        <f>'Methods&amp;Limits'!D$59+0.361*1.645*$E56</f>
        <v>54</v>
      </c>
      <c r="H56" s="55"/>
      <c r="I56" s="152"/>
      <c r="J56" s="152"/>
      <c r="K56" s="152"/>
    </row>
    <row r="57" spans="1:11" ht="12.75">
      <c r="A57" s="40">
        <f>'Methods&amp;Limits'!A60</f>
        <v>0</v>
      </c>
      <c r="B57" s="83">
        <f>'Methods&amp;Limits'!B60</f>
        <v>0</v>
      </c>
      <c r="C57" s="56" t="s">
        <v>189</v>
      </c>
      <c r="D57" s="56">
        <v>1995</v>
      </c>
      <c r="E57" s="63">
        <f>'Methods&amp;Limits'!G60</f>
        <v>0</v>
      </c>
      <c r="F57" s="63"/>
      <c r="G57" s="63"/>
      <c r="H57" s="55"/>
      <c r="I57" s="152"/>
      <c r="J57" s="152"/>
      <c r="K57" s="152"/>
    </row>
    <row r="58" spans="1:11" ht="12.75">
      <c r="A58" s="171">
        <f>'Methods&amp;Limits'!A61</f>
        <v>0</v>
      </c>
      <c r="B58" s="86">
        <f>'Methods&amp;Limits'!B61</f>
        <v>0</v>
      </c>
      <c r="C58" s="56" t="s">
        <v>190</v>
      </c>
      <c r="D58" s="56">
        <v>1994</v>
      </c>
      <c r="E58" s="63">
        <f>'Methods&amp;Limits'!G61</f>
        <v>6.735764382961884</v>
      </c>
      <c r="F58" s="63"/>
      <c r="G58" s="63">
        <f>'Methods&amp;Limits'!D$59+0.361*1.645*$E58</f>
        <v>54</v>
      </c>
      <c r="H58" s="55"/>
      <c r="I58" s="152"/>
      <c r="J58" s="152"/>
      <c r="K58" s="152"/>
    </row>
    <row r="59" spans="1:11" ht="12.75">
      <c r="A59" s="77" t="str">
        <f>'Methods&amp;Limits'!A62</f>
        <v>Sulphur content (sulphur free, from 2005)</v>
      </c>
      <c r="B59" s="78" t="str">
        <f>'Methods&amp;Limits'!B62</f>
        <v>mg/kg</v>
      </c>
      <c r="C59" s="56" t="s">
        <v>188</v>
      </c>
      <c r="D59" s="56">
        <v>1998</v>
      </c>
      <c r="E59" s="63">
        <f>'Methods&amp;Limits'!G62</f>
        <v>3.367882191480942</v>
      </c>
      <c r="F59" s="63"/>
      <c r="G59" s="63">
        <f>'Methods&amp;Limits'!D$62+0.361*1.645*$E59</f>
        <v>12</v>
      </c>
      <c r="H59" s="55"/>
      <c r="I59" s="152"/>
      <c r="J59" s="152"/>
      <c r="K59" s="152"/>
    </row>
    <row r="60" spans="1:11" ht="12.75">
      <c r="A60" s="40">
        <f>'Methods&amp;Limits'!A63</f>
        <v>0</v>
      </c>
      <c r="B60" s="83">
        <f>'Methods&amp;Limits'!B63</f>
        <v>0</v>
      </c>
      <c r="C60" s="56" t="s">
        <v>189</v>
      </c>
      <c r="D60" s="56">
        <v>1995</v>
      </c>
      <c r="E60" s="63">
        <f>'Methods&amp;Limits'!G63</f>
        <v>0</v>
      </c>
      <c r="F60" s="63"/>
      <c r="G60" s="63"/>
      <c r="H60" s="55"/>
      <c r="I60" s="152"/>
      <c r="J60" s="152"/>
      <c r="K60" s="152"/>
    </row>
    <row r="61" spans="1:11" ht="12.75">
      <c r="A61" s="171">
        <f>'Methods&amp;Limits'!A64</f>
        <v>0</v>
      </c>
      <c r="B61" s="86">
        <f>'Methods&amp;Limits'!B64</f>
        <v>0</v>
      </c>
      <c r="C61" s="56" t="s">
        <v>190</v>
      </c>
      <c r="D61" s="56">
        <v>1994</v>
      </c>
      <c r="E61" s="63">
        <f>'Methods&amp;Limits'!G64</f>
        <v>3.367882191480942</v>
      </c>
      <c r="F61" s="63"/>
      <c r="G61" s="63">
        <f>'Methods&amp;Limits'!D$62+0.361*1.645*$E61</f>
        <v>12</v>
      </c>
      <c r="H61" s="55"/>
      <c r="I61" s="152"/>
      <c r="J61" s="152"/>
      <c r="K61" s="152"/>
    </row>
    <row r="62" ht="6.75" customHeight="1"/>
    <row r="63" spans="1:11" ht="81" customHeight="1">
      <c r="A63" s="297" t="s">
        <v>230</v>
      </c>
      <c r="B63" s="297"/>
      <c r="C63" s="297"/>
      <c r="D63" s="297"/>
      <c r="E63" s="297"/>
      <c r="F63" s="297"/>
      <c r="G63" s="297"/>
      <c r="H63" s="297"/>
      <c r="I63" s="297"/>
      <c r="J63" s="297"/>
      <c r="K63" s="297"/>
    </row>
  </sheetData>
  <sheetProtection/>
  <mergeCells count="10">
    <mergeCell ref="B3:G3"/>
    <mergeCell ref="B4:G4"/>
    <mergeCell ref="B5:G5"/>
    <mergeCell ref="B6:G6"/>
    <mergeCell ref="A63:K63"/>
    <mergeCell ref="I45:K45"/>
    <mergeCell ref="A18:K19"/>
    <mergeCell ref="A22:K22"/>
    <mergeCell ref="F46:G46"/>
    <mergeCell ref="C45:H45"/>
  </mergeCells>
  <printOptions/>
  <pageMargins left="0.75" right="0.75" top="1" bottom="1" header="0.4921259845" footer="0.4921259845"/>
  <pageSetup fitToHeight="2" horizontalDpi="600" verticalDpi="600" orientation="landscape" paperSize="9" scale="70" r:id="rId1"/>
  <headerFooter alignWithMargins="0">
    <oddHeader>&amp;L&amp;F&amp;C&amp;A</oddHeader>
    <oddFooter>&amp;L&amp;D&amp;CPage &amp;P of &amp;N</oddFooter>
  </headerFooter>
  <rowBreaks count="1" manualBreakCount="1">
    <brk id="4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AEA Technology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 A Hill (AEAT)</dc:creator>
  <cp:keywords/>
  <dc:description/>
  <cp:lastModifiedBy>AngeliniCLT</cp:lastModifiedBy>
  <cp:lastPrinted>2004-06-25T07:58:34Z</cp:lastPrinted>
  <dcterms:created xsi:type="dcterms:W3CDTF">2003-03-06T09:21:27Z</dcterms:created>
  <dcterms:modified xsi:type="dcterms:W3CDTF">2010-09-08T09:59:16Z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-1961434643</vt:i4>
  </property>
  <property fmtid="{D5CDD505-2E9C-101B-9397-08002B2CF9AE}" pid="3" name="_EmailSubject">
    <vt:lpwstr>Draft minutes of the 2nd Expert Meeting on the Implementation of Directive 98/70/EC of 19 February 2004</vt:lpwstr>
  </property>
  <property fmtid="{D5CDD505-2E9C-101B-9397-08002B2CF9AE}" pid="4" name="_AuthorEmail">
    <vt:lpwstr>Elise.Nicod@cec.eu.int</vt:lpwstr>
  </property>
  <property fmtid="{D5CDD505-2E9C-101B-9397-08002B2CF9AE}" pid="5" name="_AuthorEmailDisplayName">
    <vt:lpwstr>NICOD Elise (ENV)</vt:lpwstr>
  </property>
  <property fmtid="{D5CDD505-2E9C-101B-9397-08002B2CF9AE}" pid="6" name="_ReviewingToolsShownOnce">
    <vt:lpwstr/>
  </property>
</Properties>
</file>